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C:\Users\dvillasenor\Downloads\"/>
    </mc:Choice>
  </mc:AlternateContent>
  <xr:revisionPtr revIDLastSave="0" documentId="8_{4A2ECC03-6640-4990-816C-0276AB5DC4E4}" xr6:coauthVersionLast="47" xr6:coauthVersionMax="47" xr10:uidLastSave="{00000000-0000-0000-0000-000000000000}"/>
  <bookViews>
    <workbookView xWindow="-120" yWindow="-120" windowWidth="29040" windowHeight="15840" tabRatio="715" xr2:uid="{36F11736-7F94-44C0-80EF-249CB044725D}"/>
  </bookViews>
  <sheets>
    <sheet name="Instructions" sheetId="22" r:id="rId1"/>
    <sheet name="C Pricing Form" sheetId="11" r:id="rId2"/>
    <sheet name="C1 Water Meter Supply" sheetId="13" r:id="rId3"/>
    <sheet name="C2 Installation Services" sheetId="1" r:id="rId4"/>
    <sheet name="C2b Installation Services-Lids" sheetId="42" r:id="rId5"/>
    <sheet name="C3 AMI Network &amp; Radio" sheetId="21" r:id="rId6"/>
    <sheet name="C3b Kilkare Mtr Reading" sheetId="41" r:id="rId7"/>
    <sheet name="C4 Software Impl &amp; Training" sheetId="9" r:id="rId8"/>
    <sheet name="C5 Product Supply for City Use" sheetId="14" r:id="rId9"/>
    <sheet name="C6 Year 1 SaaS&amp;AMI Network Srv" sheetId="4" r:id="rId10"/>
    <sheet name="C7 Life Cycle Cost" sheetId="12" r:id="rId11"/>
    <sheet name="C8 Optional" sheetId="40" r:id="rId12"/>
    <sheet name="Sheet3" sheetId="16" state="hidden" r:id="rId13"/>
    <sheet name="Sheet1" sheetId="8" state="hidden" r:id="rId14"/>
    <sheet name="Lookups" sheetId="6" state="hidden" r:id="rId15"/>
  </sheets>
  <definedNames>
    <definedName name="_Toc500164511" localSheetId="2">'C1 Water Meter Supply'!$C$23</definedName>
    <definedName name="_Toc500164511" localSheetId="5">'C3 AMI Network &amp; Radio'!$C$31</definedName>
    <definedName name="_Toc500164511" localSheetId="6">'C3b Kilkare Mtr Reading'!$C$33</definedName>
    <definedName name="_Toc500164511" localSheetId="7">'C4 Software Impl &amp; Training'!$C$20</definedName>
    <definedName name="_Toc500164511" localSheetId="8">'C5 Product Supply for City Use'!$C$24</definedName>
    <definedName name="_xlnm.Print_Area" localSheetId="1">'C Pricing Form'!$A$1:$I$33</definedName>
    <definedName name="_xlnm.Print_Area" localSheetId="2">'C1 Water Meter Supply'!$A$1:$I$32</definedName>
    <definedName name="_xlnm.Print_Area" localSheetId="3">'C2 Installation Services'!$A$1:$K$38</definedName>
    <definedName name="_xlnm.Print_Area" localSheetId="4">'C2b Installation Services-Lids'!$A$1:$K$29</definedName>
    <definedName name="_xlnm.Print_Area" localSheetId="5">'C3 AMI Network &amp; Radio'!$A$1:$J$40</definedName>
    <definedName name="_xlnm.Print_Area" localSheetId="6">'C3b Kilkare Mtr Reading'!$A$1:$J$42</definedName>
    <definedName name="_xlnm.Print_Area" localSheetId="7">'C4 Software Impl &amp; Training'!$A$1:$J$29</definedName>
    <definedName name="_xlnm.Print_Area" localSheetId="8">'C5 Product Supply for City Use'!$A$1:$K$33</definedName>
    <definedName name="_xlnm.Print_Area" localSheetId="9">'C6 Year 1 SaaS&amp;AMI Network Srv'!$A$1:$O$29</definedName>
    <definedName name="_xlnm.Print_Area" localSheetId="10">'C7 Life Cycle Cost'!$A$6:$K$91</definedName>
    <definedName name="_xlnm.Print_Area" localSheetId="0">Instructions!$A$1:$B$54</definedName>
    <definedName name="_xlnm.Print_Titles" localSheetId="1">'C Pricing Form'!$1:$4</definedName>
    <definedName name="_xlnm.Print_Titles" localSheetId="2">'C1 Water Meter Supply'!$1:$6</definedName>
    <definedName name="_xlnm.Print_Titles" localSheetId="3">'C2 Installation Services'!$1:$6</definedName>
    <definedName name="_xlnm.Print_Titles" localSheetId="4">'C2b Installation Services-Lids'!$1:$7</definedName>
    <definedName name="_xlnm.Print_Titles" localSheetId="5">'C3 AMI Network &amp; Radio'!$1:$7</definedName>
    <definedName name="_xlnm.Print_Titles" localSheetId="6">'C3b Kilkare Mtr Reading'!$1:$7</definedName>
    <definedName name="_xlnm.Print_Titles" localSheetId="7">'C4 Software Impl &amp; Training'!$1:$6</definedName>
    <definedName name="_xlnm.Print_Titles" localSheetId="8">'C5 Product Supply for City Use'!$1:$6</definedName>
    <definedName name="_xlnm.Print_Titles" localSheetId="9">'C6 Year 1 SaaS&amp;AMI Network Srv'!$1:$5</definedName>
    <definedName name="_xlnm.Print_Titles" localSheetId="10">'C7 Life Cycle Cost'!$A:$A,'C7 Life Cycle Cost'!$1:$5</definedName>
    <definedName name="_xlnm.Print_Titles" localSheetId="11">'C8 Optional'!$1:$5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25" i="40" l="1"/>
  <c r="J24" i="40"/>
  <c r="J23" i="40"/>
  <c r="J22" i="40"/>
  <c r="J21" i="40"/>
  <c r="J20" i="40"/>
  <c r="J19" i="40"/>
  <c r="J18" i="40"/>
  <c r="J17" i="40"/>
  <c r="K17" i="42"/>
  <c r="J8" i="40"/>
  <c r="K8" i="1"/>
  <c r="I20" i="13"/>
  <c r="K16" i="4"/>
  <c r="L16" i="4" s="1"/>
  <c r="M16" i="4" s="1"/>
  <c r="N16" i="4" s="1"/>
  <c r="O16" i="4" s="1"/>
  <c r="K15" i="4"/>
  <c r="L15" i="4" s="1"/>
  <c r="M15" i="4" s="1"/>
  <c r="N15" i="4" s="1"/>
  <c r="O15" i="4" s="1"/>
  <c r="K14" i="4"/>
  <c r="L14" i="4" s="1"/>
  <c r="M14" i="4" s="1"/>
  <c r="N14" i="4" s="1"/>
  <c r="O14" i="4" s="1"/>
  <c r="K13" i="4"/>
  <c r="L13" i="4" s="1"/>
  <c r="M13" i="4" s="1"/>
  <c r="N13" i="4" s="1"/>
  <c r="O13" i="4" s="1"/>
  <c r="J26" i="41"/>
  <c r="J27" i="41"/>
  <c r="J28" i="41"/>
  <c r="J29" i="41"/>
  <c r="J27" i="21"/>
  <c r="J26" i="21"/>
  <c r="J25" i="21"/>
  <c r="K15" i="1"/>
  <c r="K16" i="1"/>
  <c r="K17" i="1"/>
  <c r="K18" i="1"/>
  <c r="K19" i="1"/>
  <c r="K20" i="1"/>
  <c r="K21" i="1"/>
  <c r="K22" i="1"/>
  <c r="K23" i="1"/>
  <c r="K24" i="1"/>
  <c r="J14" i="40"/>
  <c r="J15" i="40"/>
  <c r="J16" i="40"/>
  <c r="H9" i="21"/>
  <c r="H9" i="41"/>
  <c r="A4" i="42"/>
  <c r="I15" i="4"/>
  <c r="H16" i="4"/>
  <c r="H15" i="4"/>
  <c r="H14" i="4"/>
  <c r="I14" i="4" s="1"/>
  <c r="H13" i="4"/>
  <c r="I19" i="13"/>
  <c r="I17" i="13" l="1"/>
  <c r="I18" i="13"/>
  <c r="I16" i="13"/>
  <c r="I15" i="13"/>
  <c r="E6" i="21" l="1"/>
  <c r="K10" i="42" l="1"/>
  <c r="K11" i="42"/>
  <c r="K12" i="42"/>
  <c r="K13" i="42"/>
  <c r="K14" i="42"/>
  <c r="K15" i="42"/>
  <c r="K9" i="42"/>
  <c r="A17" i="42" l="1"/>
  <c r="E3" i="42"/>
  <c r="E2" i="42"/>
  <c r="E1" i="42"/>
  <c r="I9" i="11" l="1"/>
  <c r="I16" i="4"/>
  <c r="I13" i="4"/>
  <c r="A30" i="41" l="1"/>
  <c r="J25" i="41"/>
  <c r="J24" i="41"/>
  <c r="J23" i="41"/>
  <c r="J22" i="41"/>
  <c r="J21" i="41"/>
  <c r="J20" i="41"/>
  <c r="J19" i="41"/>
  <c r="J18" i="41"/>
  <c r="J17" i="41"/>
  <c r="J16" i="41"/>
  <c r="J15" i="41"/>
  <c r="J14" i="41"/>
  <c r="J13" i="41"/>
  <c r="J12" i="41"/>
  <c r="J11" i="41"/>
  <c r="J10" i="41"/>
  <c r="J8" i="41"/>
  <c r="E3" i="41"/>
  <c r="E2" i="41"/>
  <c r="E1" i="41"/>
  <c r="G9" i="13"/>
  <c r="I11" i="1" s="1"/>
  <c r="I9" i="1"/>
  <c r="X68" i="12"/>
  <c r="H10" i="12"/>
  <c r="I10" i="12" s="1"/>
  <c r="K10" i="12" s="1"/>
  <c r="H9" i="12"/>
  <c r="I9" i="12" s="1"/>
  <c r="K9" i="12" s="1"/>
  <c r="I15" i="1" l="1"/>
  <c r="J9" i="41"/>
  <c r="H11" i="12"/>
  <c r="I11" i="12" s="1"/>
  <c r="K11" i="12" s="1"/>
  <c r="K12" i="12" s="1"/>
  <c r="J30" i="41" l="1"/>
  <c r="I11" i="11" s="1"/>
  <c r="H22" i="12"/>
  <c r="I22" i="12" s="1"/>
  <c r="K22" i="12" s="1"/>
  <c r="H34" i="12"/>
  <c r="I34" i="12" s="1"/>
  <c r="K34" i="12" s="1"/>
  <c r="H32" i="12"/>
  <c r="I32" i="12" s="1"/>
  <c r="K32" i="12" s="1"/>
  <c r="H30" i="12"/>
  <c r="I30" i="12" s="1"/>
  <c r="K30" i="12" s="1"/>
  <c r="H18" i="12"/>
  <c r="H29" i="12"/>
  <c r="I29" i="12" s="1"/>
  <c r="K29" i="12" s="1"/>
  <c r="H17" i="12"/>
  <c r="I17" i="12" s="1"/>
  <c r="K17" i="12" s="1"/>
  <c r="F72" i="12" s="1"/>
  <c r="H24" i="12"/>
  <c r="I24" i="12" s="1"/>
  <c r="K24" i="12" s="1"/>
  <c r="H27" i="12"/>
  <c r="I27" i="12" s="1"/>
  <c r="K27" i="12" s="1"/>
  <c r="H26" i="12"/>
  <c r="I26" i="12" s="1"/>
  <c r="K26" i="12" s="1"/>
  <c r="H33" i="12"/>
  <c r="I33" i="12" s="1"/>
  <c r="K33" i="12" s="1"/>
  <c r="H25" i="12"/>
  <c r="I25" i="12" s="1"/>
  <c r="K25" i="12" s="1"/>
  <c r="H21" i="12"/>
  <c r="I21" i="12" s="1"/>
  <c r="K21" i="12" s="1"/>
  <c r="H31" i="12"/>
  <c r="I31" i="12" s="1"/>
  <c r="K31" i="12" s="1"/>
  <c r="H35" i="12"/>
  <c r="I35" i="12" s="1"/>
  <c r="K35" i="12" s="1"/>
  <c r="H20" i="12"/>
  <c r="I20" i="12" s="1"/>
  <c r="K20" i="12" s="1"/>
  <c r="H28" i="12"/>
  <c r="I28" i="12" s="1"/>
  <c r="K28" i="12" s="1"/>
  <c r="H16" i="12"/>
  <c r="I16" i="12" s="1"/>
  <c r="K16" i="12" s="1"/>
  <c r="E72" i="12" s="1"/>
  <c r="H19" i="12"/>
  <c r="H23" i="12"/>
  <c r="I23" i="12" s="1"/>
  <c r="K23" i="12" s="1"/>
  <c r="I19" i="12" l="1"/>
  <c r="K19" i="12" s="1"/>
  <c r="I18" i="12"/>
  <c r="K18" i="12" s="1"/>
  <c r="E3" i="13" l="1"/>
  <c r="K14" i="1" l="1"/>
  <c r="K13" i="1"/>
  <c r="K12" i="1"/>
  <c r="E31" i="11" l="1"/>
  <c r="E23" i="11"/>
  <c r="E14" i="11"/>
  <c r="A17" i="4"/>
  <c r="A4" i="14"/>
  <c r="A20" i="14" s="1"/>
  <c r="A28" i="21"/>
  <c r="J68" i="12" l="1"/>
  <c r="K68" i="12"/>
  <c r="L68" i="12"/>
  <c r="M68" i="12"/>
  <c r="N68" i="12"/>
  <c r="O68" i="12"/>
  <c r="P68" i="12"/>
  <c r="Q68" i="12"/>
  <c r="R68" i="12"/>
  <c r="S68" i="12"/>
  <c r="T68" i="12"/>
  <c r="U68" i="12"/>
  <c r="V68" i="12"/>
  <c r="W68" i="12"/>
  <c r="I68" i="12"/>
  <c r="A4" i="40" l="1"/>
  <c r="A26" i="40" s="1"/>
  <c r="A4" i="12"/>
  <c r="E3" i="40" l="1"/>
  <c r="E2" i="40"/>
  <c r="E1" i="40"/>
  <c r="J13" i="40"/>
  <c r="J12" i="40"/>
  <c r="J11" i="40"/>
  <c r="J10" i="40"/>
  <c r="J9" i="40"/>
  <c r="J7" i="40"/>
  <c r="J26" i="40" l="1"/>
  <c r="I30" i="11" s="1"/>
  <c r="F40" i="12" l="1"/>
  <c r="I11" i="13"/>
  <c r="I12" i="13"/>
  <c r="I13" i="13"/>
  <c r="I14" i="13"/>
  <c r="I10" i="4" l="1"/>
  <c r="I11" i="4"/>
  <c r="K11" i="1" l="1"/>
  <c r="F18" i="1" l="1"/>
  <c r="H40" i="12"/>
  <c r="I40" i="12" s="1"/>
  <c r="H9" i="4" l="1"/>
  <c r="H8" i="4"/>
  <c r="H7" i="4"/>
  <c r="H12" i="4"/>
  <c r="H41" i="12"/>
  <c r="I41" i="12" s="1"/>
  <c r="I9" i="13"/>
  <c r="E1" i="13"/>
  <c r="E3" i="21"/>
  <c r="E3" i="4"/>
  <c r="E1" i="4"/>
  <c r="E3" i="14"/>
  <c r="E1" i="14"/>
  <c r="E3" i="12"/>
  <c r="E1" i="12"/>
  <c r="E2" i="12"/>
  <c r="E2" i="14"/>
  <c r="E2" i="4"/>
  <c r="F41" i="12" l="1"/>
  <c r="K9" i="1" l="1"/>
  <c r="K10" i="1"/>
  <c r="E1" i="9" l="1"/>
  <c r="E2" i="9"/>
  <c r="E3" i="9"/>
  <c r="E1" i="21"/>
  <c r="E2" i="1"/>
  <c r="E3" i="1"/>
  <c r="E1" i="1"/>
  <c r="E2" i="13"/>
  <c r="J24" i="21" l="1"/>
  <c r="J23" i="21"/>
  <c r="J22" i="21"/>
  <c r="J21" i="21"/>
  <c r="J20" i="21"/>
  <c r="J19" i="21"/>
  <c r="J18" i="21"/>
  <c r="J17" i="21"/>
  <c r="J16" i="21"/>
  <c r="J15" i="21"/>
  <c r="J14" i="21"/>
  <c r="J13" i="21"/>
  <c r="J12" i="21"/>
  <c r="J11" i="21"/>
  <c r="J10" i="21"/>
  <c r="E2" i="21"/>
  <c r="J8" i="21" l="1"/>
  <c r="J9" i="21" l="1"/>
  <c r="J28" i="21" s="1"/>
  <c r="H62" i="12"/>
  <c r="I62" i="12" s="1"/>
  <c r="I8" i="4"/>
  <c r="H48" i="12"/>
  <c r="I48" i="12" s="1"/>
  <c r="H51" i="12"/>
  <c r="I51" i="12" s="1"/>
  <c r="I12" i="4"/>
  <c r="H53" i="12"/>
  <c r="I53" i="12" s="1"/>
  <c r="H56" i="12"/>
  <c r="I56" i="12" s="1"/>
  <c r="I7" i="4"/>
  <c r="H59" i="12"/>
  <c r="I59" i="12" s="1"/>
  <c r="H61" i="12"/>
  <c r="I61" i="12" s="1"/>
  <c r="H47" i="12"/>
  <c r="I47" i="12" s="1"/>
  <c r="H64" i="12"/>
  <c r="I64" i="12" s="1"/>
  <c r="H50" i="12"/>
  <c r="I50" i="12" s="1"/>
  <c r="I9" i="4"/>
  <c r="H55" i="12"/>
  <c r="I55" i="12" s="1"/>
  <c r="H58" i="12"/>
  <c r="I58" i="12" s="1"/>
  <c r="H49" i="12"/>
  <c r="I49" i="12" s="1"/>
  <c r="H52" i="12"/>
  <c r="I52" i="12" s="1"/>
  <c r="H63" i="12"/>
  <c r="I63" i="12" s="1"/>
  <c r="H60" i="12"/>
  <c r="I60" i="12" s="1"/>
  <c r="H46" i="12"/>
  <c r="I46" i="12" s="1"/>
  <c r="H57" i="12"/>
  <c r="I57" i="12" s="1"/>
  <c r="H54" i="12"/>
  <c r="I54" i="12" s="1"/>
  <c r="H65" i="12"/>
  <c r="I65" i="12" s="1"/>
  <c r="I10" i="13"/>
  <c r="I8" i="13"/>
  <c r="I7" i="13"/>
  <c r="I10" i="11" l="1"/>
  <c r="K7" i="1" l="1"/>
  <c r="K26" i="1" s="1"/>
  <c r="J19" i="14"/>
  <c r="J18" i="14"/>
  <c r="K18" i="14" s="1"/>
  <c r="J8" i="14"/>
  <c r="K8" i="14" s="1"/>
  <c r="J9" i="14"/>
  <c r="K9" i="14" s="1"/>
  <c r="J10" i="14"/>
  <c r="K10" i="14" s="1"/>
  <c r="J11" i="14"/>
  <c r="K11" i="14" s="1"/>
  <c r="J12" i="14"/>
  <c r="K12" i="14" s="1"/>
  <c r="J13" i="14"/>
  <c r="K13" i="14" s="1"/>
  <c r="J14" i="14"/>
  <c r="K14" i="14" s="1"/>
  <c r="J15" i="14"/>
  <c r="K15" i="14" s="1"/>
  <c r="J7" i="14"/>
  <c r="K7" i="14" l="1"/>
  <c r="I7" i="11"/>
  <c r="I31" i="11"/>
  <c r="J16" i="14"/>
  <c r="K16" i="14" s="1"/>
  <c r="A4" i="13" l="1"/>
  <c r="A4" i="1"/>
  <c r="A26" i="1" s="1"/>
  <c r="I21" i="13" l="1"/>
  <c r="A20" i="13"/>
  <c r="G70" i="12"/>
  <c r="H70" i="12" l="1"/>
  <c r="G72" i="12"/>
  <c r="K41" i="12"/>
  <c r="K40" i="12"/>
  <c r="I70" i="12" l="1"/>
  <c r="H72" i="12"/>
  <c r="J17" i="14"/>
  <c r="K42" i="12"/>
  <c r="A4" i="9"/>
  <c r="A17" i="9" s="1"/>
  <c r="K17" i="14" l="1"/>
  <c r="K20" i="14" s="1"/>
  <c r="I13" i="11" s="1"/>
  <c r="J70" i="12"/>
  <c r="I72" i="12"/>
  <c r="K70" i="12" l="1"/>
  <c r="J72" i="12"/>
  <c r="L70" i="12" l="1"/>
  <c r="K72" i="12"/>
  <c r="M70" i="12" l="1"/>
  <c r="L72" i="12"/>
  <c r="N70" i="12" l="1"/>
  <c r="M72" i="12"/>
  <c r="F23" i="1"/>
  <c r="O70" i="12" l="1"/>
  <c r="N72" i="12"/>
  <c r="F24" i="1"/>
  <c r="P70" i="12" l="1"/>
  <c r="O72" i="12"/>
  <c r="K10" i="4"/>
  <c r="L10" i="4" s="1"/>
  <c r="M10" i="4" s="1"/>
  <c r="N10" i="4" s="1"/>
  <c r="O10" i="4" s="1"/>
  <c r="Q70" i="12" l="1"/>
  <c r="P72" i="12"/>
  <c r="J16" i="9"/>
  <c r="J15" i="9"/>
  <c r="J14" i="9"/>
  <c r="J13" i="9"/>
  <c r="J12" i="9"/>
  <c r="J11" i="9"/>
  <c r="J10" i="9"/>
  <c r="J9" i="9"/>
  <c r="J8" i="9"/>
  <c r="J7" i="9"/>
  <c r="R70" i="12" l="1"/>
  <c r="Q72" i="12"/>
  <c r="J17" i="9"/>
  <c r="I12" i="11" s="1"/>
  <c r="S70" i="12" l="1"/>
  <c r="R72" i="12"/>
  <c r="K54" i="12"/>
  <c r="M73" i="12" s="1"/>
  <c r="K61" i="12"/>
  <c r="K48" i="12"/>
  <c r="G73" i="12" s="1"/>
  <c r="K50" i="12"/>
  <c r="I73" i="12" s="1"/>
  <c r="K60" i="12"/>
  <c r="K62" i="12"/>
  <c r="K53" i="12"/>
  <c r="L73" i="12" s="1"/>
  <c r="K56" i="12"/>
  <c r="O73" i="12" s="1"/>
  <c r="K49" i="12"/>
  <c r="H73" i="12" s="1"/>
  <c r="K12" i="4"/>
  <c r="L12" i="4" s="1"/>
  <c r="M12" i="4" s="1"/>
  <c r="N12" i="4" s="1"/>
  <c r="O12" i="4" s="1"/>
  <c r="T70" i="12" l="1"/>
  <c r="S73" i="12"/>
  <c r="S72" i="12"/>
  <c r="K47" i="12"/>
  <c r="F73" i="12" s="1"/>
  <c r="K46" i="12"/>
  <c r="K55" i="12"/>
  <c r="N73" i="12" s="1"/>
  <c r="K59" i="12"/>
  <c r="R73" i="12" s="1"/>
  <c r="K57" i="12"/>
  <c r="P73" i="12" s="1"/>
  <c r="K64" i="12"/>
  <c r="K63" i="12"/>
  <c r="K51" i="12"/>
  <c r="J73" i="12" s="1"/>
  <c r="K52" i="12"/>
  <c r="K73" i="12" s="1"/>
  <c r="K58" i="12"/>
  <c r="Q73" i="12" s="1"/>
  <c r="K65" i="12"/>
  <c r="K11" i="4"/>
  <c r="L11" i="4" s="1"/>
  <c r="M11" i="4" s="1"/>
  <c r="N11" i="4" s="1"/>
  <c r="O11" i="4" s="1"/>
  <c r="E73" i="12" l="1"/>
  <c r="U70" i="12"/>
  <c r="T72" i="12"/>
  <c r="T73" i="12"/>
  <c r="K9" i="4"/>
  <c r="L9" i="4" s="1"/>
  <c r="M9" i="4" s="1"/>
  <c r="N9" i="4" s="1"/>
  <c r="O9" i="4" s="1"/>
  <c r="V70" i="12" l="1"/>
  <c r="U73" i="12"/>
  <c r="U72" i="12"/>
  <c r="K7" i="4"/>
  <c r="K8" i="4"/>
  <c r="L8" i="4" s="1"/>
  <c r="M8" i="4" s="1"/>
  <c r="N8" i="4" s="1"/>
  <c r="O8" i="4" s="1"/>
  <c r="L7" i="4" l="1"/>
  <c r="L17" i="4" s="1"/>
  <c r="E74" i="12" s="1"/>
  <c r="K17" i="4"/>
  <c r="W70" i="12"/>
  <c r="V72" i="12"/>
  <c r="V73" i="12"/>
  <c r="M7" i="4" l="1"/>
  <c r="M17" i="4" s="1"/>
  <c r="F74" i="12" s="1"/>
  <c r="F75" i="12" s="1"/>
  <c r="F76" i="12" s="1"/>
  <c r="X70" i="12"/>
  <c r="W72" i="12"/>
  <c r="W73" i="12"/>
  <c r="I17" i="11"/>
  <c r="N7" i="4" l="1"/>
  <c r="N17" i="4" s="1"/>
  <c r="G74" i="12" s="1"/>
  <c r="G75" i="12" s="1"/>
  <c r="G76" i="12" s="1"/>
  <c r="X73" i="12"/>
  <c r="X72" i="12"/>
  <c r="O7" i="4" l="1"/>
  <c r="O17" i="4" s="1"/>
  <c r="H74" i="12" s="1"/>
  <c r="X75" i="12"/>
  <c r="X76" i="12" s="1"/>
  <c r="H75" i="12" l="1"/>
  <c r="H76" i="12" s="1"/>
  <c r="I74" i="12"/>
  <c r="J74" i="12" l="1"/>
  <c r="I75" i="12"/>
  <c r="I76" i="12" s="1"/>
  <c r="K74" i="12" l="1"/>
  <c r="J75" i="12"/>
  <c r="J76" i="12" s="1"/>
  <c r="L74" i="12" l="1"/>
  <c r="L75" i="12" s="1"/>
  <c r="L76" i="12" s="1"/>
  <c r="K75" i="12"/>
  <c r="K76" i="12" s="1"/>
  <c r="M74" i="12" l="1"/>
  <c r="M75" i="12" s="1"/>
  <c r="M76" i="12" s="1"/>
  <c r="N74" i="12" l="1"/>
  <c r="N75" i="12" s="1"/>
  <c r="N76" i="12" s="1"/>
  <c r="O74" i="12" l="1"/>
  <c r="O75" i="12" s="1"/>
  <c r="O76" i="12" s="1"/>
  <c r="P74" i="12" l="1"/>
  <c r="P75" i="12" s="1"/>
  <c r="P76" i="12" s="1"/>
  <c r="Q74" i="12" l="1"/>
  <c r="Q75" i="12" s="1"/>
  <c r="Q76" i="12" s="1"/>
  <c r="R74" i="12" l="1"/>
  <c r="R75" i="12" s="1"/>
  <c r="R76" i="12" s="1"/>
  <c r="S74" i="12" l="1"/>
  <c r="S75" i="12" s="1"/>
  <c r="S76" i="12" s="1"/>
  <c r="T74" i="12" l="1"/>
  <c r="T75" i="12" s="1"/>
  <c r="T76" i="12" s="1"/>
  <c r="U74" i="12" l="1"/>
  <c r="U75" i="12" s="1"/>
  <c r="U76" i="12" s="1"/>
  <c r="V74" i="12" l="1"/>
  <c r="V75" i="12" s="1"/>
  <c r="V76" i="12" s="1"/>
  <c r="W74" i="12" l="1"/>
  <c r="W75" i="12" s="1"/>
  <c r="W76" i="12" s="1"/>
  <c r="E75" i="12"/>
  <c r="E76" i="12" s="1"/>
  <c r="E77" i="12" s="1"/>
  <c r="I18" i="11" l="1"/>
  <c r="I19" i="11" s="1"/>
  <c r="I8" i="11" l="1"/>
  <c r="I14" i="11" s="1"/>
  <c r="I23"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tc={4C6F270E-BFFF-4EAF-858A-5C1C338832C1}</author>
  </authors>
  <commentList>
    <comment ref="L13" authorId="0" shapeId="0" xr:uid="{4C6F270E-BFFF-4EAF-858A-5C1C338832C1}">
      <text>
        <t>[Threaded comment]
Your version of Excel allows you to read this threaded comment; however, any edits to it will get removed if the file is opened in a newer version of Excel. Learn more: https://go.microsoft.com/fwlink/?linkid=870924
Comment:
    Integration from MIS to CIS goes here</t>
      </text>
    </comment>
  </commentList>
</comments>
</file>

<file path=xl/sharedStrings.xml><?xml version="1.0" encoding="utf-8"?>
<sst xmlns="http://schemas.openxmlformats.org/spreadsheetml/2006/main" count="1128" uniqueCount="558">
  <si>
    <t>Utility:</t>
  </si>
  <si>
    <t>Proponent:</t>
  </si>
  <si>
    <t>Project/RFP Number:</t>
  </si>
  <si>
    <t>Tab</t>
  </si>
  <si>
    <t>Tab Description</t>
  </si>
  <si>
    <t>Extended</t>
  </si>
  <si>
    <t>C1</t>
  </si>
  <si>
    <t>C1 - Water Meter Supply</t>
  </si>
  <si>
    <t>C2</t>
  </si>
  <si>
    <t>C2 - Installation Services</t>
  </si>
  <si>
    <t>C3</t>
  </si>
  <si>
    <t>C3 - AMI Network &amp; Radio</t>
  </si>
  <si>
    <t>C4</t>
  </si>
  <si>
    <t>C4 - Software Implementation &amp; Training</t>
  </si>
  <si>
    <t>C7</t>
  </si>
  <si>
    <t>C5</t>
  </si>
  <si>
    <t>C6</t>
  </si>
  <si>
    <t>Total Life Cycle Cost</t>
  </si>
  <si>
    <t>Total Solution Cost</t>
  </si>
  <si>
    <t>Proposer:</t>
  </si>
  <si>
    <t>Note: Proposer to fill in all cells in blue.  
Proposer Proposed? Yes = Proposed option, No = Not Applicable</t>
  </si>
  <si>
    <t>Item #</t>
  </si>
  <si>
    <t>Acceptance Category</t>
  </si>
  <si>
    <t>Description</t>
  </si>
  <si>
    <t>Sub-Description</t>
  </si>
  <si>
    <t>Unit of Measure</t>
  </si>
  <si>
    <t>Proponent Proposed?</t>
  </si>
  <si>
    <t>Quantity</t>
  </si>
  <si>
    <t>Price</t>
  </si>
  <si>
    <t>C1.1</t>
  </si>
  <si>
    <t>Supply and Install Equipment</t>
  </si>
  <si>
    <t>Each</t>
  </si>
  <si>
    <t>C1.2</t>
  </si>
  <si>
    <t>C1.3</t>
  </si>
  <si>
    <t>C1.4</t>
  </si>
  <si>
    <t>C1.5</t>
  </si>
  <si>
    <t>C1.6</t>
  </si>
  <si>
    <t>C1.7</t>
  </si>
  <si>
    <t>C1.8</t>
  </si>
  <si>
    <t>C1.10</t>
  </si>
  <si>
    <t>C1.11</t>
  </si>
  <si>
    <t>C1.12</t>
  </si>
  <si>
    <t>C1.13</t>
  </si>
  <si>
    <t>C1.14</t>
  </si>
  <si>
    <t>C1.15</t>
  </si>
  <si>
    <t>C1.16</t>
  </si>
  <si>
    <t>Comments (Optional - blue cells do not have to be filled out)</t>
  </si>
  <si>
    <t>C1.17</t>
  </si>
  <si>
    <t>C1.18</t>
  </si>
  <si>
    <t>C1.19</t>
  </si>
  <si>
    <t>Size</t>
  </si>
  <si>
    <t>Base</t>
  </si>
  <si>
    <t>%</t>
  </si>
  <si>
    <t>C2.1</t>
  </si>
  <si>
    <t>Mobilization</t>
  </si>
  <si>
    <t xml:space="preserve">Supply of Services to Mobilize the Project. (Capped at 2%).  </t>
  </si>
  <si>
    <t>N/A</t>
  </si>
  <si>
    <t>Milestone</t>
  </si>
  <si>
    <t>C2.3</t>
  </si>
  <si>
    <t>C2.4</t>
  </si>
  <si>
    <t>C2.5</t>
  </si>
  <si>
    <t>Pre-approved hourly work:</t>
  </si>
  <si>
    <t>Residential Installer</t>
  </si>
  <si>
    <t>Per hour</t>
  </si>
  <si>
    <t>Plumber</t>
  </si>
  <si>
    <t>C2.45</t>
  </si>
  <si>
    <t>C2.46</t>
  </si>
  <si>
    <t>C2.47</t>
  </si>
  <si>
    <t>C2.48</t>
  </si>
  <si>
    <t>C2.49</t>
  </si>
  <si>
    <t>C2.50</t>
  </si>
  <si>
    <t>C2.51</t>
  </si>
  <si>
    <t>C2.52</t>
  </si>
  <si>
    <t>C2.53</t>
  </si>
  <si>
    <t>C2.54</t>
  </si>
  <si>
    <t>Note: Proponent to fill in all cells in blue.  
Proponent Proposed? Yes = Proposed option, No = Not Applicable</t>
  </si>
  <si>
    <t>Base Qty (hide from bidders)</t>
  </si>
  <si>
    <t>C3.1</t>
  </si>
  <si>
    <t>RF wall mount</t>
  </si>
  <si>
    <t>C3.2</t>
  </si>
  <si>
    <t>C3.3</t>
  </si>
  <si>
    <t>Cellular wall mount</t>
  </si>
  <si>
    <t>C3.4</t>
  </si>
  <si>
    <t>C3.5</t>
  </si>
  <si>
    <t>C3.6</t>
  </si>
  <si>
    <t>Disbursements</t>
  </si>
  <si>
    <t>C3.7</t>
  </si>
  <si>
    <t>AC Power</t>
  </si>
  <si>
    <t>C3.8</t>
  </si>
  <si>
    <t>Solar Power</t>
  </si>
  <si>
    <t>C3.9</t>
  </si>
  <si>
    <t>C3.10</t>
  </si>
  <si>
    <t>C3.11</t>
  </si>
  <si>
    <t>Installation on a building</t>
  </si>
  <si>
    <t>C3.12</t>
  </si>
  <si>
    <t>C3.13</t>
  </si>
  <si>
    <t>Lighting or power pole</t>
  </si>
  <si>
    <t>C3.14</t>
  </si>
  <si>
    <t>C3.15</t>
  </si>
  <si>
    <t>C3.16</t>
  </si>
  <si>
    <t>C3.17</t>
  </si>
  <si>
    <t>40'</t>
  </si>
  <si>
    <t>C3.18</t>
  </si>
  <si>
    <t>60'</t>
  </si>
  <si>
    <t>C3.19</t>
  </si>
  <si>
    <t>90'</t>
  </si>
  <si>
    <t>Comments (Optional - blue Cells do not have to be filled out)</t>
  </si>
  <si>
    <t>C3.20</t>
  </si>
  <si>
    <t xml:space="preserve">Note: Proponent to fill in all cells in blue.  
Proponent Proposed? Yes = Proposed option, No = Not Applicable  </t>
  </si>
  <si>
    <t>Software</t>
  </si>
  <si>
    <t>Initial software license</t>
  </si>
  <si>
    <t>Implementation disbursement</t>
  </si>
  <si>
    <t>C4.5</t>
  </si>
  <si>
    <r>
      <rPr>
        <b/>
        <sz val="11"/>
        <color theme="1"/>
        <rFont val="Calibri"/>
        <family val="2"/>
      </rPr>
      <t>Supply and implementation of the AMI Data Collection Software:</t>
    </r>
    <r>
      <rPr>
        <sz val="11"/>
        <color theme="1"/>
        <rFont val="Calibri"/>
        <family val="2"/>
      </rPr>
      <t xml:space="preserve">
Including software loading, configuration, development of interfaces (not including billing side of the interface), support of user acceptance testing and on-site training.</t>
    </r>
  </si>
  <si>
    <t>C4.6</t>
  </si>
  <si>
    <t>C4.7</t>
  </si>
  <si>
    <t>C4.8</t>
  </si>
  <si>
    <t>C4.9</t>
  </si>
  <si>
    <t>C4.10</t>
  </si>
  <si>
    <t>C4.11</t>
  </si>
  <si>
    <t>C4.12</t>
  </si>
  <si>
    <t>C4.13</t>
  </si>
  <si>
    <t>C4.14</t>
  </si>
  <si>
    <t>C4.15</t>
  </si>
  <si>
    <t>C4.16</t>
  </si>
  <si>
    <t>C4.17</t>
  </si>
  <si>
    <t>C4.18</t>
  </si>
  <si>
    <t>C4.19</t>
  </si>
  <si>
    <t>C4.20</t>
  </si>
  <si>
    <t>C4.21</t>
  </si>
  <si>
    <t>C4.22</t>
  </si>
  <si>
    <t>C4.23</t>
  </si>
  <si>
    <t>Price Increases</t>
  </si>
  <si>
    <t xml:space="preserve">Note: Proponent to fill in all cells in blue.  
Proponent Proposed? Yes = Proposed option, No = Not Applicable  
</t>
  </si>
  <si>
    <t>Category</t>
  </si>
  <si>
    <t>Years</t>
  </si>
  <si>
    <t>Units</t>
  </si>
  <si>
    <t>Year 1 - Extended</t>
  </si>
  <si>
    <t>Year 2 - Extended</t>
  </si>
  <si>
    <t>Year 3 - Extended</t>
  </si>
  <si>
    <t>Year 4 - Extended</t>
  </si>
  <si>
    <t>Year 5 - Extended</t>
  </si>
  <si>
    <t>C5.1</t>
  </si>
  <si>
    <t>Support, Maintenance &amp; Subscription</t>
  </si>
  <si>
    <t>Meter Reading Software</t>
  </si>
  <si>
    <t>C5.2</t>
  </si>
  <si>
    <t>AMI Data Collection Software</t>
  </si>
  <si>
    <t>C5.3</t>
  </si>
  <si>
    <t>Meter Data Management Software</t>
  </si>
  <si>
    <t>C5.5</t>
  </si>
  <si>
    <t>None</t>
  </si>
  <si>
    <t>C5.6</t>
  </si>
  <si>
    <t>C5.7</t>
  </si>
  <si>
    <t>C5.8</t>
  </si>
  <si>
    <t>C5.9</t>
  </si>
  <si>
    <t>C5.10</t>
  </si>
  <si>
    <t>C5.11</t>
  </si>
  <si>
    <t>C5.12</t>
  </si>
  <si>
    <t>C5.13</t>
  </si>
  <si>
    <t>C5.14</t>
  </si>
  <si>
    <t>C5.15</t>
  </si>
  <si>
    <t>C5.16</t>
  </si>
  <si>
    <t>C5.17</t>
  </si>
  <si>
    <t>Year 2</t>
  </si>
  <si>
    <t>Year 3</t>
  </si>
  <si>
    <t>Year 4</t>
  </si>
  <si>
    <t>Year 5</t>
  </si>
  <si>
    <t>C6.1</t>
  </si>
  <si>
    <t>Year 1</t>
  </si>
  <si>
    <t>C6.2</t>
  </si>
  <si>
    <t>C6.3</t>
  </si>
  <si>
    <t>C6.4</t>
  </si>
  <si>
    <t>C6.5</t>
  </si>
  <si>
    <t>C6.6</t>
  </si>
  <si>
    <t>C6.7</t>
  </si>
  <si>
    <t>C6.8</t>
  </si>
  <si>
    <t>C6.9</t>
  </si>
  <si>
    <t>C6.10</t>
  </si>
  <si>
    <t>C6.11</t>
  </si>
  <si>
    <t>C6.12</t>
  </si>
  <si>
    <t>C6.13</t>
  </si>
  <si>
    <t>C6.14</t>
  </si>
  <si>
    <t>C6.15</t>
  </si>
  <si>
    <t>C6.16</t>
  </si>
  <si>
    <t>5H</t>
  </si>
  <si>
    <t>Beneficial Use Category</t>
  </si>
  <si>
    <t>Proposed</t>
  </si>
  <si>
    <t>Supplied Equipment</t>
  </si>
  <si>
    <t xml:space="preserve">Note: Proponent to fill in all cells in blue.  
</t>
  </si>
  <si>
    <t>% of Radio Transmitters</t>
  </si>
  <si>
    <t>Unit Price</t>
  </si>
  <si>
    <t>C8.1</t>
  </si>
  <si>
    <t>Warranty</t>
  </si>
  <si>
    <t>C8.2</t>
  </si>
  <si>
    <t>C8.3</t>
  </si>
  <si>
    <t>C8.4</t>
  </si>
  <si>
    <t>Average Radio Transmitter Cost</t>
  </si>
  <si>
    <t>Radio Transmitter Proration Table</t>
  </si>
  <si>
    <t xml:space="preserve">Expected Failure Rate </t>
  </si>
  <si>
    <t>Year</t>
  </si>
  <si>
    <t>Utility  Cost</t>
  </si>
  <si>
    <t>C8.5</t>
  </si>
  <si>
    <t>C8.6</t>
  </si>
  <si>
    <t>C8.7</t>
  </si>
  <si>
    <t>C8.8</t>
  </si>
  <si>
    <t>C8.9</t>
  </si>
  <si>
    <t>C8.10</t>
  </si>
  <si>
    <t>Year 6</t>
  </si>
  <si>
    <t>Year 7</t>
  </si>
  <si>
    <t>Year 8</t>
  </si>
  <si>
    <t>Year 9</t>
  </si>
  <si>
    <t>Year 10</t>
  </si>
  <si>
    <t>Year 11</t>
  </si>
  <si>
    <t>Year 12</t>
  </si>
  <si>
    <t>Year 13</t>
  </si>
  <si>
    <t>Year 14</t>
  </si>
  <si>
    <t>Year 15</t>
  </si>
  <si>
    <t>Year 16</t>
  </si>
  <si>
    <t>Year 17</t>
  </si>
  <si>
    <t>Year 18</t>
  </si>
  <si>
    <t>Year 19</t>
  </si>
  <si>
    <t>Year 20</t>
  </si>
  <si>
    <t>Cashflows</t>
  </si>
  <si>
    <t>Cost Type</t>
  </si>
  <si>
    <t>Cost Description</t>
  </si>
  <si>
    <t>Life Cycle Costs</t>
  </si>
  <si>
    <t>NPV</t>
  </si>
  <si>
    <t>Total Cashflows</t>
  </si>
  <si>
    <t>Discount Rate:</t>
  </si>
  <si>
    <t>Present Value of Cashflows</t>
  </si>
  <si>
    <t>Optional Proponent Products or Services</t>
  </si>
  <si>
    <t>Support, Maintinance &amp; Subscription</t>
  </si>
  <si>
    <t>Yes</t>
  </si>
  <si>
    <t>No</t>
  </si>
  <si>
    <t>Lookups</t>
  </si>
  <si>
    <t>Communications Tower / Water Tower</t>
  </si>
  <si>
    <t>C3.21</t>
  </si>
  <si>
    <t>C3.22</t>
  </si>
  <si>
    <t>C3.23</t>
  </si>
  <si>
    <t>C3.24</t>
  </si>
  <si>
    <t>C3.25</t>
  </si>
  <si>
    <t>C3.26</t>
  </si>
  <si>
    <t>C3.27</t>
  </si>
  <si>
    <t>C5.4</t>
  </si>
  <si>
    <t>C5.18</t>
  </si>
  <si>
    <t>C5.19</t>
  </si>
  <si>
    <t>C5.20</t>
  </si>
  <si>
    <t>C5.21</t>
  </si>
  <si>
    <t>C5.22</t>
  </si>
  <si>
    <t>Initial Capital Costs - C1, C2, C3, C4, C5</t>
  </si>
  <si>
    <r>
      <rPr>
        <b/>
        <sz val="11"/>
        <color theme="1"/>
        <rFont val="Calibri"/>
        <family val="2"/>
      </rPr>
      <t>Supply and implementation of the Meter Data Management Software:</t>
    </r>
    <r>
      <rPr>
        <sz val="11"/>
        <color theme="1"/>
        <rFont val="Calibri"/>
        <family val="2"/>
      </rPr>
      <t xml:space="preserve">
Including software loading, configuration, development of interfaces (not including billing side of the interface), support of user acceptance testing, on-site training and 3 years of data storage.</t>
    </r>
  </si>
  <si>
    <r>
      <rPr>
        <b/>
        <sz val="11"/>
        <rFont val="Calibri"/>
        <family val="2"/>
      </rPr>
      <t>AMI Network Services:</t>
    </r>
    <r>
      <rPr>
        <sz val="11"/>
        <rFont val="Calibri"/>
        <family val="2"/>
      </rPr>
      <t xml:space="preserve">
Proponent to fill in quantity based on number of radio transmitters or the quantity of data collection equipment.  Include network monitoring, remote and on-site equipment investigation, repair and replacement for the life of the system.</t>
    </r>
  </si>
  <si>
    <t>Proration Rate (Percentage of Average Radio Transmitter Costs to be covered by Vendor)</t>
  </si>
  <si>
    <t>The price of the Radio Transmitter that the warranty will be based on.  If it is based on Market price at the time, indicate the current market price.</t>
  </si>
  <si>
    <r>
      <t xml:space="preserve">Supply of a Handheld and Communication Device (where applicable): 
</t>
    </r>
    <r>
      <rPr>
        <sz val="11"/>
        <color theme="1"/>
        <rFont val="Calibri"/>
        <family val="2"/>
      </rPr>
      <t>Supplied for the radio transmitter to perform reading, programming, and maintenance trouble shooting.  Including handheld, radio transmitter communication device, cradle, power and communication cables.</t>
    </r>
    <r>
      <rPr>
        <b/>
        <sz val="11"/>
        <color theme="1"/>
        <rFont val="Calibri"/>
        <family val="2"/>
      </rPr>
      <t xml:space="preserve">  </t>
    </r>
    <r>
      <rPr>
        <sz val="11"/>
        <color theme="1"/>
        <rFont val="Calibri"/>
        <family val="2"/>
      </rPr>
      <t>Products are invoiced upon accepted delivery.</t>
    </r>
  </si>
  <si>
    <t>C6 SaaS &amp; AMI Network Services</t>
  </si>
  <si>
    <t xml:space="preserve">Appendix C - Financial Workbook </t>
  </si>
  <si>
    <t xml:space="preserve">All Tab Instructions: </t>
  </si>
  <si>
    <t>Price Increase C6 SaaS &amp; AMI Network Services</t>
  </si>
  <si>
    <r>
      <rPr>
        <b/>
        <sz val="11"/>
        <rFont val="Calibri"/>
        <family val="2"/>
      </rPr>
      <t>Cellular Network as a Service:</t>
    </r>
    <r>
      <rPr>
        <sz val="11"/>
        <rFont val="Calibri"/>
        <family val="2"/>
      </rPr>
      <t xml:space="preserve">
The quantity equals the number of proposed cellular radio transmitters.  Includes all payments to the cellular provider for the full term.</t>
    </r>
  </si>
  <si>
    <r>
      <rPr>
        <b/>
        <sz val="11"/>
        <color theme="1"/>
        <rFont val="Calibri"/>
        <family val="2"/>
      </rPr>
      <t xml:space="preserve">Supply of a RF Radio Transmitter:
</t>
    </r>
    <r>
      <rPr>
        <sz val="11"/>
        <color theme="1"/>
        <rFont val="Calibri"/>
        <family val="2"/>
      </rPr>
      <t>Supplied during a meter change out, retrofit or upgrade.  Includes wire, backplate, mounting equipment, and consumables.  Products are invoiced upon accepted delivery.</t>
    </r>
  </si>
  <si>
    <r>
      <rPr>
        <b/>
        <sz val="11"/>
        <color theme="1"/>
        <rFont val="Calibri"/>
        <family val="2"/>
      </rPr>
      <t xml:space="preserve">Supply of a Cellular Radio Transmitter:
</t>
    </r>
    <r>
      <rPr>
        <sz val="11"/>
        <color theme="1"/>
        <rFont val="Calibri"/>
        <family val="2"/>
      </rPr>
      <t>Supplied during a meter change out, retrofit or upgrade.  Includes wire, backplate, mounting equipment, and consumables.  Products are invoiced upon accepted delivery.</t>
    </r>
  </si>
  <si>
    <r>
      <t xml:space="preserve">Supply of a Communication Device for an Existing Smart Phone (where applicable): 
</t>
    </r>
    <r>
      <rPr>
        <sz val="11"/>
        <color theme="1"/>
        <rFont val="Calibri"/>
        <family val="2"/>
      </rPr>
      <t>Supplied for the radio transmitter to perform reading, programming, and maintenance trouble shooting.  Including radio transmitter communication device, cradle, power and communication cables (where applicable).  Products are invoiced upon accepted delivery.</t>
    </r>
  </si>
  <si>
    <r>
      <rPr>
        <b/>
        <sz val="11"/>
        <rFont val="Calibri"/>
        <family val="2"/>
      </rPr>
      <t>Software as a Service (of the specified application):</t>
    </r>
    <r>
      <rPr>
        <sz val="11"/>
        <rFont val="Calibri"/>
        <family val="2"/>
      </rPr>
      <t xml:space="preserve">
Quantity represents number of years x number of units.  Units represents the sum of line items C3.1 to C3.2.</t>
    </r>
  </si>
  <si>
    <t xml:space="preserve"> Where an application can be provided as both a SaaS or Hosted system the SaaS pricing shall be included on Tab C6, the Optional Hosted solution may be submitted as an Option on Tab C9 Options</t>
  </si>
  <si>
    <r>
      <rPr>
        <b/>
        <sz val="11"/>
        <color theme="1"/>
        <rFont val="Calibri"/>
        <family val="2"/>
      </rPr>
      <t>Stamped Engineering Drawings</t>
    </r>
    <r>
      <rPr>
        <sz val="11"/>
        <color theme="1"/>
        <rFont val="Calibri"/>
        <family val="2"/>
      </rPr>
      <t xml:space="preserve">
Provide a P. Eng. Stamped Design drawing with the proposed installation for each data collector installation site.  The total quantity for these line items should equal the total quantities in line items C3.5, C3.6, C3.7, C3.8</t>
    </r>
  </si>
  <si>
    <t>C3.28</t>
  </si>
  <si>
    <t>Average of price increases for years 2 through 5 on sheet C6 used for cashflow purposes.</t>
  </si>
  <si>
    <t>PV Life Cycle Cost of all Cashflows</t>
  </si>
  <si>
    <t>WB-C – Financial Workbook Instructions</t>
  </si>
  <si>
    <t>City of Pleasanton</t>
  </si>
  <si>
    <t>•</t>
  </si>
  <si>
    <t xml:space="preserve">Pricing shall be submitted in US dollars. </t>
  </si>
  <si>
    <t xml:space="preserve">Where a line item requires the proponent to enter a quantity, the quantity shall be an integer (whole number no decimals). </t>
  </si>
  <si>
    <t xml:space="preserve">Cells in blue (both quantities and prices) shall be filled out by the proponent unless the proponent fills in “No” in the “Proponent Proposed?” column which will allow the proponent to not provide pricing. Where a tab does not have a “Proponent Proposed” column, all quantities and prices shall be filled out. </t>
  </si>
  <si>
    <t xml:space="preserve">“Proponent Proposed?” column must be filled in with a “Yes” or “No”. </t>
  </si>
  <si>
    <t xml:space="preserve">Where the financial proposal does not fit into the protected form, the proponent shall request a change to the Financial Workbook prior to the Deadline for Questions. </t>
  </si>
  <si>
    <t>a)</t>
  </si>
  <si>
    <t>b)</t>
  </si>
  <si>
    <t xml:space="preserve">All quantities are fixed, proponents shall provide unit pricing. </t>
  </si>
  <si>
    <t xml:space="preserve">Items C3.9 to C3.11 – The total quantity of these line items shall equal the total quantity of line items C3.5 to C3.6. </t>
  </si>
  <si>
    <t xml:space="preserve">Items C3.12 to C3.14 – The total quantity of these line items shall equal the total quantity of line items C3.7 to C3.8. </t>
  </si>
  <si>
    <t>Implementation Disbursement will be invoiced based on actual cost incurred.</t>
  </si>
  <si>
    <t>Columns L to O represent the total annual cost of years 2 to 5 of the agreement after the price increase.</t>
  </si>
  <si>
    <t>Item C6.5 shall be based on the total number of network devices.</t>
  </si>
  <si>
    <t xml:space="preserve">Item C6.6 shall be based on the total number of cellular endpoints. </t>
  </si>
  <si>
    <t>5/8" x 3/4"</t>
  </si>
  <si>
    <t>1"</t>
  </si>
  <si>
    <t>1.5"</t>
  </si>
  <si>
    <t>2"</t>
  </si>
  <si>
    <t>3"</t>
  </si>
  <si>
    <t>4"</t>
  </si>
  <si>
    <t>6"</t>
  </si>
  <si>
    <t>RF Submersible</t>
  </si>
  <si>
    <t>Cellular Submersible</t>
  </si>
  <si>
    <r>
      <rPr>
        <b/>
        <sz val="11"/>
        <color theme="1"/>
        <rFont val="Calibri"/>
        <family val="2"/>
      </rPr>
      <t>Supply of AMI Collection Devices - Data Collector</t>
    </r>
    <r>
      <rPr>
        <sz val="11"/>
        <color theme="1"/>
        <rFont val="Calibri"/>
        <family val="2"/>
      </rPr>
      <t xml:space="preserve">
Supply of AMI Data Collector (powered as indicated) including the data collector and antenna. Invoiced at the time of a successful installation.  Proposers shall enter the number of data collectors required. </t>
    </r>
  </si>
  <si>
    <r>
      <rPr>
        <b/>
        <sz val="11"/>
        <color theme="1"/>
        <rFont val="Calibri"/>
        <family val="2"/>
      </rPr>
      <t>Supply of AMI Collection Devices - Data Repeater</t>
    </r>
    <r>
      <rPr>
        <sz val="11"/>
        <color theme="1"/>
        <rFont val="Calibri"/>
        <family val="2"/>
      </rPr>
      <t xml:space="preserve">
Supply of AMI Data Repeater (powered as indicated) including the data repeater and antenna. Invoiced at the time of a successful installation.  Proposers shall enter the number of repeaters required. </t>
    </r>
  </si>
  <si>
    <t>C5 - Product Supply for City Use</t>
  </si>
  <si>
    <t>C6 - SaaS &amp; AMI Network Costs</t>
  </si>
  <si>
    <t>C6 - SaaS &amp; AMI Network Costs, Year One</t>
  </si>
  <si>
    <t xml:space="preserve">5/8" x 3/4" </t>
  </si>
  <si>
    <t xml:space="preserve">3/4" </t>
  </si>
  <si>
    <r>
      <t xml:space="preserve">Small Meter Change Out Installation (Outside set):
</t>
    </r>
    <r>
      <rPr>
        <sz val="11"/>
        <color theme="1"/>
        <rFont val="Calibri"/>
        <family val="2"/>
      </rPr>
      <t>Removal and disposal of existing water meter from an existing meter box, installation of a new water meter supplied by the City (of the specified size), radio transmitter, and consumables including, but not limited to wiring and washers.</t>
    </r>
  </si>
  <si>
    <r>
      <t xml:space="preserve">Radio Transmitter Retrofit Installation - Pit Mount:
</t>
    </r>
    <r>
      <rPr>
        <sz val="11"/>
        <color theme="1"/>
        <rFont val="Calibri"/>
        <family val="2"/>
      </rPr>
      <t>Installation of a radio transmitter to an existing meter and register in an existing meter box, including consumable items.</t>
    </r>
  </si>
  <si>
    <t>5/8" x 3/4" - 1"</t>
  </si>
  <si>
    <t>1.5" - 2"</t>
  </si>
  <si>
    <t>3" - 8"</t>
  </si>
  <si>
    <t xml:space="preserve">Item C3.5 to C3.8 – proponent shall propose the total quantity of the different types of data collector and repeaters that covers the City's entire service territory. Where the RF network is deployed in accordance with the proponent’s propagation study, the proponent will be responsible for any actual quantity above the proposed quantity. </t>
  </si>
  <si>
    <t>Note: Proponent to fill in all cells in blue
Proponent Proposed?: Yes - Contractor is Responsible; No - City is Responsible</t>
  </si>
  <si>
    <t>Item C2.1 cost shall not exceed 2% of the Total Initial Capital Costs (C Pricing Form, cell I12)</t>
  </si>
  <si>
    <t>C7 - Life Cycle Cost</t>
  </si>
  <si>
    <r>
      <t xml:space="preserve">Dewatering Existing Meter Box:
</t>
    </r>
    <r>
      <rPr>
        <sz val="11"/>
        <color theme="1"/>
        <rFont val="Calibri"/>
        <family val="2"/>
        <scheme val="minor"/>
      </rPr>
      <t>Proivde the equipment and labor to pump water out of an existing meter box of the specified size including dechlorination diffuser.</t>
    </r>
  </si>
  <si>
    <t xml:space="preserve">5/8" - 1" meter </t>
  </si>
  <si>
    <r>
      <rPr>
        <b/>
        <sz val="11"/>
        <rFont val="Calibri"/>
        <family val="2"/>
        <scheme val="minor"/>
      </rPr>
      <t>Excavate, Remove and Re-install an Existing Meter Box:</t>
    </r>
    <r>
      <rPr>
        <sz val="11"/>
        <rFont val="Calibri"/>
        <family val="2"/>
        <scheme val="minor"/>
      </rPr>
      <t xml:space="preserve">
Provide the equipment and labor to excavate and remove an existing meter box, debris and spoils removal, re-installation of an existing meter box (in accordance with City specification) of the specified size including: backfill and compression to grade.</t>
    </r>
  </si>
  <si>
    <t>C2.2</t>
  </si>
  <si>
    <t>C2.6</t>
  </si>
  <si>
    <t>C2.7</t>
  </si>
  <si>
    <t>C2.8</t>
  </si>
  <si>
    <t>C2.9</t>
  </si>
  <si>
    <t>C2.10</t>
  </si>
  <si>
    <t>C2.11</t>
  </si>
  <si>
    <t>C2.12</t>
  </si>
  <si>
    <t>C2.13</t>
  </si>
  <si>
    <r>
      <t xml:space="preserve">Debris Removal:
</t>
    </r>
    <r>
      <rPr>
        <sz val="11"/>
        <color theme="1"/>
        <rFont val="Calibri"/>
        <family val="2"/>
        <scheme val="minor"/>
      </rPr>
      <t>Provide the equipment and labor to remove dirt and debris from an existing meter box, and dispose of the spoils.</t>
    </r>
  </si>
  <si>
    <t>RFP# 25.604 AMI Replacement Project</t>
  </si>
  <si>
    <t>The price of the Non-mechanical water meter that the warranty will be based on.  If it is based on Market price at the time, indicate the current market price.</t>
  </si>
  <si>
    <t xml:space="preserve">1" </t>
  </si>
  <si>
    <t>C7.1</t>
  </si>
  <si>
    <t>C7.2</t>
  </si>
  <si>
    <t>C7.3</t>
  </si>
  <si>
    <t>Water Meter Warranty</t>
  </si>
  <si>
    <t>Water Meter Warranty Proration Table</t>
  </si>
  <si>
    <t>3/4" Short</t>
  </si>
  <si>
    <t>Various sizes</t>
  </si>
  <si>
    <r>
      <t xml:space="preserve">Tab </t>
    </r>
    <r>
      <rPr>
        <b/>
        <i/>
        <sz val="11"/>
        <color rgb="FFFF0000"/>
        <rFont val="Calibri"/>
        <family val="2"/>
        <scheme val="minor"/>
      </rPr>
      <t xml:space="preserve">C1 Water Meter Supply </t>
    </r>
    <r>
      <rPr>
        <b/>
        <sz val="11"/>
        <color theme="1"/>
        <rFont val="Calibri"/>
        <family val="2"/>
        <scheme val="minor"/>
      </rPr>
      <t xml:space="preserve">Instructions: </t>
    </r>
  </si>
  <si>
    <r>
      <t xml:space="preserve">Tab </t>
    </r>
    <r>
      <rPr>
        <b/>
        <i/>
        <sz val="11"/>
        <color rgb="FFFF0000"/>
        <rFont val="Calibri"/>
        <family val="2"/>
        <scheme val="minor"/>
      </rPr>
      <t>C2 Installation Services</t>
    </r>
    <r>
      <rPr>
        <b/>
        <sz val="11"/>
        <color rgb="FFFF0000"/>
        <rFont val="Calibri"/>
        <family val="2"/>
        <scheme val="minor"/>
      </rPr>
      <t xml:space="preserve"> </t>
    </r>
    <r>
      <rPr>
        <b/>
        <sz val="11"/>
        <color theme="1"/>
        <rFont val="Calibri"/>
        <family val="2"/>
        <scheme val="minor"/>
      </rPr>
      <t xml:space="preserve">Instructions: </t>
    </r>
  </si>
  <si>
    <r>
      <t xml:space="preserve">Tab </t>
    </r>
    <r>
      <rPr>
        <b/>
        <i/>
        <sz val="11"/>
        <color rgb="FFFF0000"/>
        <rFont val="Calibri"/>
        <family val="2"/>
        <scheme val="minor"/>
      </rPr>
      <t>C3 AMI Network &amp; Radio</t>
    </r>
    <r>
      <rPr>
        <b/>
        <sz val="11"/>
        <color rgb="FFFF0000"/>
        <rFont val="Calibri"/>
        <family val="2"/>
        <scheme val="minor"/>
      </rPr>
      <t xml:space="preserve"> </t>
    </r>
    <r>
      <rPr>
        <b/>
        <sz val="11"/>
        <color theme="1"/>
        <rFont val="Calibri"/>
        <family val="2"/>
        <scheme val="minor"/>
      </rPr>
      <t xml:space="preserve">Instructions: </t>
    </r>
  </si>
  <si>
    <r>
      <t xml:space="preserve">Tab </t>
    </r>
    <r>
      <rPr>
        <b/>
        <i/>
        <sz val="11"/>
        <color rgb="FFFF0000"/>
        <rFont val="Calibri"/>
        <family val="2"/>
        <scheme val="minor"/>
      </rPr>
      <t>C4 Software Implementation &amp; Training</t>
    </r>
    <r>
      <rPr>
        <b/>
        <sz val="11"/>
        <color theme="1"/>
        <rFont val="Calibri"/>
        <family val="2"/>
        <scheme val="minor"/>
      </rPr>
      <t xml:space="preserve"> Instructions: </t>
    </r>
  </si>
  <si>
    <r>
      <t xml:space="preserve">Tab </t>
    </r>
    <r>
      <rPr>
        <b/>
        <i/>
        <sz val="11"/>
        <color rgb="FFFF0000"/>
        <rFont val="Calibri"/>
        <family val="2"/>
        <scheme val="minor"/>
      </rPr>
      <t>C5 Product Supply for City Use</t>
    </r>
    <r>
      <rPr>
        <b/>
        <sz val="11"/>
        <color theme="1"/>
        <rFont val="Calibri"/>
        <family val="2"/>
        <scheme val="minor"/>
      </rPr>
      <t xml:space="preserve"> Instructions: </t>
    </r>
  </si>
  <si>
    <r>
      <t xml:space="preserve">Tab </t>
    </r>
    <r>
      <rPr>
        <b/>
        <i/>
        <sz val="11"/>
        <color rgb="FFFF0000"/>
        <rFont val="Calibri"/>
        <family val="2"/>
        <scheme val="minor"/>
      </rPr>
      <t>C6 Year 1 SaaS &amp; AMI Network Service</t>
    </r>
    <r>
      <rPr>
        <b/>
        <sz val="11"/>
        <color theme="1"/>
        <rFont val="Calibri"/>
        <family val="2"/>
        <scheme val="minor"/>
      </rPr>
      <t xml:space="preserve"> Instructions:</t>
    </r>
  </si>
  <si>
    <r>
      <t xml:space="preserve">Tab </t>
    </r>
    <r>
      <rPr>
        <b/>
        <i/>
        <sz val="11"/>
        <color rgb="FFFF0000"/>
        <rFont val="Calibri"/>
        <family val="2"/>
        <scheme val="minor"/>
      </rPr>
      <t xml:space="preserve">C7 Life Cycle Cost </t>
    </r>
    <r>
      <rPr>
        <b/>
        <sz val="11"/>
        <color theme="1"/>
        <rFont val="Calibri"/>
        <family val="2"/>
        <scheme val="minor"/>
      </rPr>
      <t>Instructions:</t>
    </r>
  </si>
  <si>
    <r>
      <t xml:space="preserve">Tab </t>
    </r>
    <r>
      <rPr>
        <b/>
        <i/>
        <sz val="11"/>
        <color rgb="FFFF0000"/>
        <rFont val="Calibri"/>
        <family val="2"/>
        <scheme val="minor"/>
      </rPr>
      <t xml:space="preserve">C8 Optional </t>
    </r>
    <r>
      <rPr>
        <b/>
        <sz val="11"/>
        <color theme="1"/>
        <rFont val="Calibri"/>
        <family val="2"/>
        <scheme val="minor"/>
      </rPr>
      <t>Instructions:</t>
    </r>
  </si>
  <si>
    <r>
      <rPr>
        <b/>
        <sz val="11"/>
        <color theme="1"/>
        <rFont val="Calibri"/>
        <family val="2"/>
      </rPr>
      <t xml:space="preserve">Network deployment management: 
</t>
    </r>
    <r>
      <rPr>
        <sz val="11"/>
        <color theme="1"/>
        <rFont val="Calibri"/>
        <family val="2"/>
      </rPr>
      <t>Coordination, initial inspection and support the approval of the AMI network deployment including labor and disbursements. The Proposers shall enter the total upset limit for both labor and disbursements.  Disbursements will be invoiced based on actual cost for travel, food, accommodation, parking, vehicle rentals.</t>
    </r>
  </si>
  <si>
    <t>Labor</t>
  </si>
  <si>
    <r>
      <rPr>
        <b/>
        <sz val="11"/>
        <color theme="1"/>
        <rFont val="Calibri"/>
        <family val="2"/>
      </rPr>
      <t xml:space="preserve">Installation of  </t>
    </r>
    <r>
      <rPr>
        <b/>
        <u/>
        <sz val="11"/>
        <color theme="1"/>
        <rFont val="Calibri"/>
        <family val="2"/>
      </rPr>
      <t>Data Collector</t>
    </r>
    <r>
      <rPr>
        <b/>
        <sz val="11"/>
        <color theme="1"/>
        <rFont val="Calibri"/>
        <family val="2"/>
      </rPr>
      <t xml:space="preserve"> on the types of assets shown:</t>
    </r>
    <r>
      <rPr>
        <sz val="11"/>
        <color theme="1"/>
        <rFont val="Calibri"/>
        <family val="2"/>
      </rPr>
      <t xml:space="preserve">
The installation shall include all mounting equipment, labor, lifting equipment, safety fall protection equipment, LAN, AC and Antenna wiring and conduit as required, and initialization and testing. The total quantity for these line items should equal the total quantities in line items C3.5, C3.6</t>
    </r>
  </si>
  <si>
    <r>
      <rPr>
        <b/>
        <sz val="11"/>
        <color theme="1"/>
        <rFont val="Calibri"/>
        <family val="2"/>
      </rPr>
      <t xml:space="preserve">Installation of </t>
    </r>
    <r>
      <rPr>
        <b/>
        <u/>
        <sz val="11"/>
        <color theme="1"/>
        <rFont val="Calibri"/>
        <family val="2"/>
      </rPr>
      <t xml:space="preserve">Data Repeater </t>
    </r>
    <r>
      <rPr>
        <b/>
        <sz val="11"/>
        <color theme="1"/>
        <rFont val="Calibri"/>
        <family val="2"/>
      </rPr>
      <t>on the types of assets shown:</t>
    </r>
    <r>
      <rPr>
        <sz val="11"/>
        <color theme="1"/>
        <rFont val="Calibri"/>
        <family val="2"/>
      </rPr>
      <t xml:space="preserve">
The installation shall include all mounting equipment, labor, lifting equipment, safety fall protection equipment, LAN, AC and Antenna wiring and conduit as required, and initialization and testing. The total quantity for these line items should equal the total quantities in line items C3.7, C3.8</t>
    </r>
  </si>
  <si>
    <r>
      <rPr>
        <b/>
        <sz val="11"/>
        <color theme="1"/>
        <rFont val="Calibri"/>
        <family val="2"/>
      </rPr>
      <t>Supply and Installation of New Pole</t>
    </r>
    <r>
      <rPr>
        <sz val="11"/>
        <color theme="1"/>
        <rFont val="Calibri"/>
        <family val="2"/>
      </rPr>
      <t xml:space="preserve">
P</t>
    </r>
    <r>
      <rPr>
        <sz val="11"/>
        <rFont val="Calibri"/>
        <family val="2"/>
      </rPr>
      <t xml:space="preserve">rovide the labor, materials and equipment </t>
    </r>
    <r>
      <rPr>
        <strike/>
        <sz val="11"/>
        <rFont val="Calibri"/>
        <family val="2"/>
      </rPr>
      <t>in</t>
    </r>
    <r>
      <rPr>
        <sz val="11"/>
        <rFont val="Calibri"/>
        <family val="2"/>
      </rPr>
      <t xml:space="preserve"> for the supply and Installation of new concrete or composite pole(s) for data collector or repeater locations where a building does not exist.  </t>
    </r>
  </si>
  <si>
    <t xml:space="preserve">Implementation labor </t>
  </si>
  <si>
    <t>Training labor</t>
  </si>
  <si>
    <t xml:space="preserve">The proponent shall propose the Quantity and Prices for all Initial Software License, Implementation labor, Implementation Disbursement and Training labor. </t>
  </si>
  <si>
    <t>Average Small Water Meter Cost</t>
  </si>
  <si>
    <t>Small Non-Mechanical Meter Warranty Proration Table</t>
  </si>
  <si>
    <t>Radio TransmitterWarranty Proration Table</t>
  </si>
  <si>
    <t>C8</t>
  </si>
  <si>
    <t>C8 - Optional Products, Services and Software</t>
  </si>
  <si>
    <t xml:space="preserve">Total Number of Locations in Kilkare Woods </t>
  </si>
  <si>
    <t xml:space="preserve">The City of Pleasanton prefers to have AMI deployed throughout its territory but understands the complexity presented by Kilkare Woods.  Vendors are to propose their preferred approach for collectoring meter reads in Kilkare.  The City will consider either AMI or AMR.   </t>
  </si>
  <si>
    <t>Issuance of Faithful Performance Bond and Labor and Materials Bond</t>
  </si>
  <si>
    <t>C3b</t>
  </si>
  <si>
    <t>C3b - Kilkare Meter Reading</t>
  </si>
  <si>
    <t xml:space="preserve">All pricing must be provided in this Excel workbook. </t>
  </si>
  <si>
    <t>Overview</t>
  </si>
  <si>
    <t xml:space="preserve">Proponents may provide comments if they feel it provides additional clarity. Comments included with a proponent’s submission that alter the intended pricing description may be deemed non-compliant. </t>
  </si>
  <si>
    <t>Rates quoted by the proponent shall includeall costs associated with production and overhead including any pre-delivery inspections charges, and shall include any fees or other charges required by law.</t>
  </si>
  <si>
    <t>Item C3.1 allows for the proponent to propose a percentage of RF radio transmitters  as compared to cellular radio transmitters.</t>
  </si>
  <si>
    <r>
      <t xml:space="preserve">Tab </t>
    </r>
    <r>
      <rPr>
        <b/>
        <i/>
        <sz val="11"/>
        <color rgb="FFFF0000"/>
        <rFont val="Calibri"/>
        <family val="2"/>
        <scheme val="minor"/>
      </rPr>
      <t xml:space="preserve">C3b Kilkare Mtr Reading </t>
    </r>
    <r>
      <rPr>
        <b/>
        <sz val="11"/>
        <color theme="1"/>
        <rFont val="Calibri"/>
        <family val="2"/>
        <scheme val="minor"/>
      </rPr>
      <t xml:space="preserve">Instructions: </t>
    </r>
  </si>
  <si>
    <t xml:space="preserve">Proponent shall propose a software as a service solution (if available) for all applications (Meter Reading, AMI Data Collection, Meter Data Management). Where a proponent does not have a SaaS solution for a particular application, a Hosted solution including software support and maintenance may be proposed instead.  </t>
  </si>
  <si>
    <t>The proponent shall fill in costs for product expected to be delivered directly to the City.</t>
  </si>
  <si>
    <t>Proponent shall fill in the percentage increase expected in year 2 to 5 of the agreement (cells L5, M5, N5, O5), the total cost will be automatically calculated and forwarded to Tab C7 Life Cycle Cost.</t>
  </si>
  <si>
    <t>C7.4</t>
  </si>
  <si>
    <t>C7.5</t>
  </si>
  <si>
    <t>C7.6</t>
  </si>
  <si>
    <t>C7.7</t>
  </si>
  <si>
    <t>C7.8</t>
  </si>
  <si>
    <t>C7.9</t>
  </si>
  <si>
    <t>C7.10</t>
  </si>
  <si>
    <t>C7.11</t>
  </si>
  <si>
    <t>C7.12</t>
  </si>
  <si>
    <t>C7.13</t>
  </si>
  <si>
    <t>C7.14</t>
  </si>
  <si>
    <t>C7.15</t>
  </si>
  <si>
    <t>C7.16</t>
  </si>
  <si>
    <t>C7.17</t>
  </si>
  <si>
    <t>C7.18</t>
  </si>
  <si>
    <t>C7.19</t>
  </si>
  <si>
    <t>C7.20</t>
  </si>
  <si>
    <t>C7.21</t>
  </si>
  <si>
    <t>C7.22</t>
  </si>
  <si>
    <t>C7.23</t>
  </si>
  <si>
    <t>C7.24</t>
  </si>
  <si>
    <t>C7.25</t>
  </si>
  <si>
    <t>C7.26</t>
  </si>
  <si>
    <t>C7.27</t>
  </si>
  <si>
    <t>C7.28</t>
  </si>
  <si>
    <t>C7.29</t>
  </si>
  <si>
    <t>C7.30</t>
  </si>
  <si>
    <t>C7.31</t>
  </si>
  <si>
    <t>C7.32</t>
  </si>
  <si>
    <t>C7.33</t>
  </si>
  <si>
    <t>C7.34</t>
  </si>
  <si>
    <t>C7.35</t>
  </si>
  <si>
    <t>C7.36</t>
  </si>
  <si>
    <t>C7.37</t>
  </si>
  <si>
    <t>C7.38</t>
  </si>
  <si>
    <t>C7.39</t>
  </si>
  <si>
    <t>C7.40</t>
  </si>
  <si>
    <t>C7.41</t>
  </si>
  <si>
    <t>C7.42</t>
  </si>
  <si>
    <t>C7.43</t>
  </si>
  <si>
    <t>C7.44</t>
  </si>
  <si>
    <t>C7.45</t>
  </si>
  <si>
    <t>C7.46</t>
  </si>
  <si>
    <t>C7.47</t>
  </si>
  <si>
    <t>C7.48</t>
  </si>
  <si>
    <t>C7 Water Meter Warranty Risk</t>
  </si>
  <si>
    <t>C7 AMI Radio Transmitter Warranty Risk</t>
  </si>
  <si>
    <t>C7.49</t>
  </si>
  <si>
    <t>C7.50</t>
  </si>
  <si>
    <t>C7.51</t>
  </si>
  <si>
    <t>C7.52</t>
  </si>
  <si>
    <t>C7.53</t>
  </si>
  <si>
    <t>C7.54</t>
  </si>
  <si>
    <t>C7.55</t>
  </si>
  <si>
    <t>C7.56</t>
  </si>
  <si>
    <t>C7.57</t>
  </si>
  <si>
    <t>C7.58</t>
  </si>
  <si>
    <t>C7.59</t>
  </si>
  <si>
    <t>C7.60</t>
  </si>
  <si>
    <t>The Proration percentage associated with items C7.4 - C7.23 and C7.26 - C7.45 shall represent the percentage of cost paid by the Vendor.  Where a warranty covers full replacement value, the percentage shall be 100%.</t>
  </si>
  <si>
    <t xml:space="preserve">Should the Proponent wish to include other Optional costing, please do so in C8.1 - C8.10  These Optional offerings will be considered by the City, but their costs will not be factored into the Total Solution Cost. </t>
  </si>
  <si>
    <r>
      <rPr>
        <b/>
        <sz val="11"/>
        <rFont val="Calibri"/>
        <family val="2"/>
      </rPr>
      <t>AMR Software Annual Maintenance:</t>
    </r>
    <r>
      <rPr>
        <sz val="11"/>
        <rFont val="Calibri"/>
        <family val="2"/>
      </rPr>
      <t xml:space="preserve">
</t>
    </r>
  </si>
  <si>
    <r>
      <rPr>
        <b/>
        <sz val="11"/>
        <rFont val="Calibri"/>
        <family val="2"/>
      </rPr>
      <t>AMR Drive-by Equipment Annual Maintenance:</t>
    </r>
    <r>
      <rPr>
        <sz val="11"/>
        <rFont val="Calibri"/>
        <family val="2"/>
      </rPr>
      <t xml:space="preserve">
Quantity is based on equipment proposed in Tab C3b.</t>
    </r>
  </si>
  <si>
    <r>
      <rPr>
        <b/>
        <sz val="11"/>
        <rFont val="Calibri"/>
        <family val="2"/>
      </rPr>
      <t>FCC Costs for new Licensed Equipment for all proposed equipment (payable directly by City of Pleasanton)</t>
    </r>
    <r>
      <rPr>
        <sz val="11"/>
        <rFont val="Calibri"/>
        <family val="2"/>
      </rPr>
      <t xml:space="preserve">
Proponent to fill in the worst case FCC Licensing Costs per year (if applicable).</t>
    </r>
  </si>
  <si>
    <t>Tab C3b allows proponent to propose alternate equipment specific to the City's Kilkare Woods service territory.</t>
  </si>
  <si>
    <t>Where Data Collection equipment is proposed to cover both Kilkare Woods and other portions of the City's service territory, proponent shall include the equipment and costs thereof only on tab C3 AMI Network &amp; Radio.  Do not duplicate costs.</t>
  </si>
  <si>
    <r>
      <rPr>
        <b/>
        <sz val="11"/>
        <color theme="1"/>
        <rFont val="Calibri"/>
        <family val="2"/>
      </rPr>
      <t>Supply of an Approved Non-Mechanical Water Meter for Outside Installation:</t>
    </r>
    <r>
      <rPr>
        <sz val="11"/>
        <color theme="1"/>
        <rFont val="Calibri"/>
        <family val="2"/>
      </rPr>
      <t xml:space="preserve">
Supply of non-mechanical water meter (C715-18) including base meter, high resolution encoder register, prewired and potted to a 10-foot, 3-strand, 22-gauge wire attached to the plug end of a Nicor AMI waterproof connector. Products are invoiced upon accepted delivery.</t>
    </r>
  </si>
  <si>
    <t>C1.9</t>
  </si>
  <si>
    <t>8 3/4" x 14 1/2" x 1"</t>
  </si>
  <si>
    <t>10 1/8" x 15 3/8" x 1 3/4"</t>
  </si>
  <si>
    <t>11 1/4" x 18 1/8" x 1 3/4"</t>
  </si>
  <si>
    <t>10 3/4" x 21" x 2"</t>
  </si>
  <si>
    <t>13 3/4" x 23 1/4" x 2"</t>
  </si>
  <si>
    <t>17" x 30" x 2"</t>
  </si>
  <si>
    <t>All sizes</t>
  </si>
  <si>
    <r>
      <t xml:space="preserve">Survey of Service Line Material:
</t>
    </r>
    <r>
      <rPr>
        <sz val="11"/>
        <color theme="1"/>
        <rFont val="Calibri"/>
        <family val="2"/>
      </rPr>
      <t>Field verification of the material type of the customer-owned protion of the service line, record field data, and transfer to the City.</t>
    </r>
  </si>
  <si>
    <t># of Required Replacements</t>
  </si>
  <si>
    <r>
      <t xml:space="preserve">Meter Box Lid Replacements as required.  
</t>
    </r>
    <r>
      <rPr>
        <sz val="11"/>
        <color theme="1"/>
        <rFont val="Calibri"/>
        <family val="2"/>
        <scheme val="minor"/>
      </rPr>
      <t>The City's preference is to maintain existing meter box lids and mount radios under the lid.    Vendors who would benefit from new meter box lids should specify the quantity that will be replaced and the per unit installed price of the new meter box lid</t>
    </r>
  </si>
  <si>
    <r>
      <t xml:space="preserve">Drilling Existing Meter Box Lid:
</t>
    </r>
    <r>
      <rPr>
        <sz val="11"/>
        <color theme="1"/>
        <rFont val="Calibri"/>
        <family val="2"/>
        <scheme val="minor"/>
      </rPr>
      <t>If the Contractor prefers to drill existing lids as opposed to replacement, provide the equipment and labor to drill existing concrete or composite meter box lid to accommodate radio transmitter mounting equipment.</t>
    </r>
  </si>
  <si>
    <t>Note: Proponent to fill in all cells in blue
Proponent Proposed?: Yes - Contractor is Responsible; No - Not Required.</t>
  </si>
  <si>
    <t>C2b</t>
  </si>
  <si>
    <t>C2b - Installation Services-Lids</t>
  </si>
  <si>
    <t xml:space="preserve">Existing Quantity </t>
  </si>
  <si>
    <t xml:space="preserve">Total Number of Radio Transmitters Required = </t>
  </si>
  <si>
    <r>
      <t xml:space="preserve">Handheld and Communication Device (where applicable) Annual Maintenance: </t>
    </r>
    <r>
      <rPr>
        <sz val="11"/>
        <color theme="1"/>
        <rFont val="Calibri"/>
        <family val="2"/>
      </rPr>
      <t xml:space="preserve"> to perform reading, programming, and maintenance trouble shooting.  Including handheld, software, radio transmitter communication device, cradle, power and communication cables.</t>
    </r>
    <r>
      <rPr>
        <b/>
        <sz val="11"/>
        <color theme="1"/>
        <rFont val="Calibri"/>
        <family val="2"/>
      </rPr>
      <t xml:space="preserve">  </t>
    </r>
  </si>
  <si>
    <r>
      <t xml:space="preserve">Supply of a Handheld and Communication Device (where applicable): </t>
    </r>
    <r>
      <rPr>
        <sz val="11"/>
        <color theme="1"/>
        <rFont val="Calibri"/>
        <family val="2"/>
      </rPr>
      <t xml:space="preserve"> to perform reading, programming, and maintenance trouble shooting.  Including handheld, software, radio transmitter communication device, cradle, power and communication cables.</t>
    </r>
    <r>
      <rPr>
        <b/>
        <sz val="11"/>
        <color theme="1"/>
        <rFont val="Calibri"/>
        <family val="2"/>
      </rPr>
      <t xml:space="preserve">  Products are invoiced with an approved delivery.</t>
    </r>
  </si>
  <si>
    <r>
      <t xml:space="preserve">Annual Maintenance for the Communication Application for an Existing Smart Phone (where applicable): </t>
    </r>
    <r>
      <rPr>
        <sz val="11"/>
        <color theme="1"/>
        <rFont val="Calibri"/>
        <family val="2"/>
      </rPr>
      <t>to perform reading, programming, and maintenance trouble shooting.  Including radio transmitter communication device and related equipment and application maintenance for smart phone app.</t>
    </r>
  </si>
  <si>
    <r>
      <t xml:space="preserve">Supply of Communication Application for an Existing Smart Phone (where applicable): </t>
    </r>
    <r>
      <rPr>
        <sz val="11"/>
        <color theme="1"/>
        <rFont val="Calibri"/>
        <family val="2"/>
      </rPr>
      <t xml:space="preserve"> to perform reading, programming, and maintenance trouble shooting.  Including radio transmitter communication device and related equipment and application license for smart phone app. (if required and in addition to those shown in C3 AMI Network &amp; Radio)</t>
    </r>
  </si>
  <si>
    <t>C2.14</t>
  </si>
  <si>
    <t>C2.15</t>
  </si>
  <si>
    <t>C2.16</t>
  </si>
  <si>
    <t>C2.17</t>
  </si>
  <si>
    <t>C2.18</t>
  </si>
  <si>
    <r>
      <rPr>
        <b/>
        <sz val="11"/>
        <color theme="1"/>
        <rFont val="Calibri"/>
        <family val="2"/>
      </rPr>
      <t>AMR Drive-by Data Collection Hardware (if necessary)</t>
    </r>
    <r>
      <rPr>
        <sz val="11"/>
        <color theme="1"/>
        <rFont val="Calibri"/>
        <family val="2"/>
      </rPr>
      <t>. 
Provide description and documentation</t>
    </r>
  </si>
  <si>
    <t xml:space="preserve">Labor </t>
  </si>
  <si>
    <t xml:space="preserve">Disbursements </t>
  </si>
  <si>
    <r>
      <t xml:space="preserve">Supply of an Approved Non-Mechanical Water Meter:
</t>
    </r>
    <r>
      <rPr>
        <sz val="11"/>
        <rFont val="Calibri"/>
        <family val="2"/>
      </rPr>
      <t>Supply of a Contractor installed non-mechanical water meter (C715-18) including base meter, high resolution encoder register, prewired and potted to a 5-foot, 3-strand, 22-gauge wire attached to the plug end of a Nicor AMI waterproof connector. Products are invoiced with an accepted installation.</t>
    </r>
  </si>
  <si>
    <t>Credit for Use of City-provided space for Warehouse Facility</t>
  </si>
  <si>
    <t>All quantities provided in this workbook are estimates based on the City's meter population as of September 2025. The City makes no guarantees on the actual quantities that will be required in the project.</t>
  </si>
  <si>
    <r>
      <t xml:space="preserve">Small Meter Curb Stop Installation:
</t>
    </r>
    <r>
      <rPr>
        <sz val="11"/>
        <rFont val="Calibri"/>
        <family val="2"/>
        <scheme val="minor"/>
      </rPr>
      <t xml:space="preserve">Supply and installation of a curb stop valve of the specified type and size, including compression fitting to adapt to existing pipe and consumables.
Note: This item applies when a curb stop valve is damaged during an installation. </t>
    </r>
  </si>
  <si>
    <r>
      <t xml:space="preserve">Line Freeze - Small Meter (5/8"x3/4" to 1"): 
</t>
    </r>
    <r>
      <rPr>
        <sz val="11"/>
        <color theme="1"/>
        <rFont val="Calibri"/>
        <family val="2"/>
        <scheme val="minor"/>
      </rPr>
      <t xml:space="preserve">Perform a line freeze with CO2 or electric freeze kit on the appropriate sized pipe as required.   </t>
    </r>
  </si>
  <si>
    <t xml:space="preserve">5/8" x 3/4"  - 1" meter </t>
  </si>
  <si>
    <t>C2.19</t>
  </si>
  <si>
    <t>C2.20</t>
  </si>
  <si>
    <t>C2.21</t>
  </si>
  <si>
    <t>C2.22</t>
  </si>
  <si>
    <t>C2.23</t>
  </si>
  <si>
    <t>C2.24</t>
  </si>
  <si>
    <t>C2.25</t>
  </si>
  <si>
    <t>C2.26</t>
  </si>
  <si>
    <t>C2.27</t>
  </si>
  <si>
    <t>C2.28</t>
  </si>
  <si>
    <t>C2b.1</t>
  </si>
  <si>
    <t>C2b.2</t>
  </si>
  <si>
    <t>C2b.3</t>
  </si>
  <si>
    <t>C2b.4</t>
  </si>
  <si>
    <t>C2b.5</t>
  </si>
  <si>
    <t>C2b.6</t>
  </si>
  <si>
    <t>C2b.7</t>
  </si>
  <si>
    <t xml:space="preserve">The City’s existing meter box lids are Armorcast polymer concrete lids.  In determining the work required to adapt the existing lid to an AMI Radio Transmitter, the Contractor shall follow this order of preference:
 - Mount the AMI Radio Transmitter under the existing lid using existing mounting holes
 - Replace the existing lid with the Contractor’s preferred lid solution.
 - Adapt the existing lid using a through-the-lid mount
The Contractor is to speificy what, if any, meter box lid replacements are reqquired as part of providing its solution and meeting the RSR as outlined in the RFP. </t>
  </si>
  <si>
    <t>C3.29</t>
  </si>
  <si>
    <t>C3.30</t>
  </si>
  <si>
    <r>
      <rPr>
        <b/>
        <sz val="11"/>
        <color theme="1"/>
        <rFont val="Calibri"/>
        <family val="2"/>
      </rPr>
      <t xml:space="preserve">AMR Data Collection Software (if necessary)
</t>
    </r>
    <r>
      <rPr>
        <sz val="11"/>
        <color theme="1"/>
        <rFont val="Calibri"/>
        <family val="2"/>
      </rPr>
      <t>Including software loading, configuration, development of interfaces (not including billing side of the interface), and support of user acceptance testing.</t>
    </r>
  </si>
  <si>
    <r>
      <rPr>
        <b/>
        <sz val="11"/>
        <color theme="1"/>
        <rFont val="Calibri"/>
        <family val="2"/>
      </rPr>
      <t>AMR Onsite Equipment Training: (If necessary)</t>
    </r>
    <r>
      <rPr>
        <sz val="11"/>
        <color theme="1"/>
        <rFont val="Calibri"/>
        <family val="2"/>
      </rPr>
      <t xml:space="preserve">
Provide onsite training on operation of AMR data collection equipment. Labor line should include the number of days of training. Disbursements will be invoiced based on actual cost for travel, food, accommodation, parking, vehicle rentals. </t>
    </r>
  </si>
  <si>
    <r>
      <rPr>
        <b/>
        <sz val="11"/>
        <color theme="1"/>
        <rFont val="Calibri"/>
        <family val="2"/>
      </rPr>
      <t>Onsite Equipment Training</t>
    </r>
    <r>
      <rPr>
        <sz val="11"/>
        <color theme="1"/>
        <rFont val="Calibri"/>
        <family val="2"/>
      </rPr>
      <t>: 
Including radio transmitter installation, maintenance and troubleshooting, operation of handheld, data collector and repeater equipment. Labor line should include the number of days of training. Disbursements will be invoiced based on actual cost for travel, food, accommodation, parking, vehicle rentals</t>
    </r>
  </si>
  <si>
    <t>C3b.1</t>
  </si>
  <si>
    <t>C3b.2</t>
  </si>
  <si>
    <t>C3b.3</t>
  </si>
  <si>
    <t>C3b.4</t>
  </si>
  <si>
    <t>C3b.5</t>
  </si>
  <si>
    <t>C3b.6</t>
  </si>
  <si>
    <t>C3b.7</t>
  </si>
  <si>
    <t>C3b.8</t>
  </si>
  <si>
    <t>C3b.9</t>
  </si>
  <si>
    <t>C3b.10</t>
  </si>
  <si>
    <t>C3b.11</t>
  </si>
  <si>
    <t>C3b.12</t>
  </si>
  <si>
    <t>C3b.13</t>
  </si>
  <si>
    <t>C3b.14</t>
  </si>
  <si>
    <t>C3b.15</t>
  </si>
  <si>
    <t>C3b.16</t>
  </si>
  <si>
    <t>C3b.17</t>
  </si>
  <si>
    <t>C3b.18</t>
  </si>
  <si>
    <t>C3b.19</t>
  </si>
  <si>
    <t>C3b.20</t>
  </si>
  <si>
    <t>C3b.21</t>
  </si>
  <si>
    <t>C3b.22</t>
  </si>
  <si>
    <t>C3b.23</t>
  </si>
  <si>
    <t>C3b.24</t>
  </si>
  <si>
    <t>C3b.25</t>
  </si>
  <si>
    <t>C3b.26</t>
  </si>
  <si>
    <t>C3b.27</t>
  </si>
  <si>
    <t>C3b.28</t>
  </si>
  <si>
    <t>C3b.29</t>
  </si>
  <si>
    <t>C3b.30</t>
  </si>
  <si>
    <t>C3b.31</t>
  </si>
  <si>
    <t>C3b.32</t>
  </si>
  <si>
    <t>`</t>
  </si>
  <si>
    <t>C6.17</t>
  </si>
  <si>
    <t>C6.18</t>
  </si>
  <si>
    <t>C6.19</t>
  </si>
  <si>
    <t>C6.20</t>
  </si>
  <si>
    <t>C8.11</t>
  </si>
  <si>
    <r>
      <rPr>
        <b/>
        <sz val="11"/>
        <rFont val="Calibri"/>
        <family val="2"/>
        <scheme val="minor"/>
      </rPr>
      <t xml:space="preserve">Supply of a Non-Mechanical Water Meter with Remote Shut Off </t>
    </r>
    <r>
      <rPr>
        <sz val="11"/>
        <rFont val="Calibri"/>
        <family val="2"/>
        <scheme val="minor"/>
      </rPr>
      <t xml:space="preserve">
Supply of non-mechanical water meter (C715-18) with remote shut off capability, including base meter, high resolution encoder register, prewired and potted to a 5-foot, 3-strand, 22-gauge wire attached to the plug end of a Nicor AMI waterproof connector. Products are invoiced upon accepted delivery.</t>
    </r>
  </si>
  <si>
    <t>C8.12</t>
  </si>
  <si>
    <t>C8.13</t>
  </si>
  <si>
    <t>C8.14</t>
  </si>
  <si>
    <t>C8.15</t>
  </si>
  <si>
    <t>C8.16</t>
  </si>
  <si>
    <t>C8.17</t>
  </si>
  <si>
    <t>C8.18</t>
  </si>
  <si>
    <t>C8.19</t>
  </si>
  <si>
    <t>C8.20</t>
  </si>
  <si>
    <t>C8.21</t>
  </si>
  <si>
    <t>Radio Transmitter Warranty</t>
  </si>
  <si>
    <r>
      <t xml:space="preserve">Supply of an Approved Non-Mechanical Water Meter for Recycled Water:
</t>
    </r>
    <r>
      <rPr>
        <sz val="11"/>
        <rFont val="Calibri"/>
        <family val="2"/>
      </rPr>
      <t xml:space="preserve">Supply of a Contractor installed non-mechanical water meter (C715-18) for recycled water including base meter, high resolution encoder register, prewired and potted to a 5-foot, 3-strand, 22-gauge wire attached to the plug end of a Nicor AMI waterproof connector. Products are invoiced with an accepted installation. Recyled water meters shall come with a purple register lid and be clearly marked as a non-potable water meter.   </t>
    </r>
  </si>
  <si>
    <t>Life Cycle Cost - C6, C7</t>
  </si>
  <si>
    <t>Total Optional C8</t>
  </si>
  <si>
    <r>
      <t xml:space="preserve">Supply of a Non-Mechanical Water Meter with Remote Flow Restriction Capability 
</t>
    </r>
    <r>
      <rPr>
        <sz val="11"/>
        <rFont val="Calibri"/>
        <family val="2"/>
        <scheme val="minor"/>
      </rPr>
      <t>Supply of non-mechanical water meter (C715-18) with flow restriction capability, including base meter, high resolution encoder register, prewired and potted to a 5-foot, 3-strand, 22-gauge wire attached to the plug end of a Nicor AMI waterproof connector. Products are invoiced upon accepted delivery.</t>
    </r>
  </si>
  <si>
    <t>C8.22</t>
  </si>
  <si>
    <t>C8.23</t>
  </si>
  <si>
    <t>C8.24</t>
  </si>
  <si>
    <t>C8.25</t>
  </si>
  <si>
    <t>C8.26</t>
  </si>
  <si>
    <t>C8.27</t>
  </si>
  <si>
    <t>C8.28</t>
  </si>
  <si>
    <t>C8.29</t>
  </si>
  <si>
    <r>
      <rPr>
        <b/>
        <sz val="11"/>
        <color theme="1"/>
        <rFont val="Calibri"/>
        <family val="2"/>
      </rPr>
      <t xml:space="preserve">Supply of a RF Radio Transmitter:
</t>
    </r>
    <r>
      <rPr>
        <sz val="11"/>
        <color theme="1"/>
        <rFont val="Calibri"/>
        <family val="2"/>
      </rPr>
      <t xml:space="preserve">Supply of an FCC-approved radio transmitter for use in meter replacement, retrofit, or upgrade scenarios. Transmitter to be designed and warranted for submerged installation in meter boxes.  Radio transmitter to be prewired and potted to a 5 foot, 3 strand, 22-gauge wire attached to the Receptacle end of a Nicor Hydroconn® Series III AMR waterproof connector. Price to include any mounting brackets and consumables required to conform to the manufacturer's installation instructions for through-the-lid or under-the-lid  antenna.  Invoiced on successful installation. </t>
    </r>
  </si>
  <si>
    <r>
      <rPr>
        <b/>
        <sz val="11"/>
        <color theme="1"/>
        <rFont val="Calibri"/>
        <family val="2"/>
      </rPr>
      <t xml:space="preserve">Supply of a Cellular Radio Transmitter:
</t>
    </r>
    <r>
      <rPr>
        <sz val="11"/>
        <color theme="1"/>
        <rFont val="Calibri"/>
        <family val="2"/>
      </rPr>
      <t xml:space="preserve">Supply of an FCC-approved cellular transmitter for use in meter replacement, retrofit, or upgrade scenarios. Transmitter to be designed and warranted for submerged installation in meter boxes.  Cellular radio transmitter to be prewired and potted to a 5 foot, 3 strand, 22-gauge wire attached to the Receptacle end of a Nicor Hydroconn® Series III AMR waterproof connector. Price to include any mounting brackets and consumables required to conform to the manufacturer's installation instructions for through-the-lid or under-the-lid  antenna.  Invoiced on successful installation.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</si>
</sst>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_(* #,##0.0_);_(* \(#,##0.0\);_(* &quot;-&quot;??_);_(@_)"/>
    <numFmt numFmtId="166" formatCode="0.0%"/>
  </numFmts>
  <fonts count="35" x14ac:knownFonts="1">
    <font>
      <sz val="11"/>
      <color theme="1"/>
      <name val="Calibri"/>
      <family val="2"/>
      <scheme val="minor"/>
    </font>
    <font>
      <sz val="11"/>
      <color theme="1"/>
      <name val="Calibri"/>
      <family val="2"/>
      <scheme val="minor"/>
    </font>
    <font>
      <b/>
      <sz val="11"/>
      <color theme="1"/>
      <name val="Calibri"/>
      <family val="2"/>
    </font>
    <font>
      <b/>
      <sz val="12"/>
      <color theme="1"/>
      <name val="Calibri"/>
      <family val="2"/>
    </font>
    <font>
      <sz val="12"/>
      <color theme="1"/>
      <name val="Calibri"/>
      <family val="2"/>
    </font>
    <font>
      <sz val="11"/>
      <color theme="1"/>
      <name val="Calibri"/>
      <family val="2"/>
    </font>
    <font>
      <b/>
      <sz val="11"/>
      <color theme="1"/>
      <name val="Calibri"/>
      <family val="2"/>
      <scheme val="minor"/>
    </font>
    <font>
      <sz val="11"/>
      <color rgb="FF000000"/>
      <name val="Calibri"/>
      <family val="2"/>
      <scheme val="minor"/>
    </font>
    <font>
      <sz val="11"/>
      <name val="Calibri"/>
      <family val="2"/>
      <scheme val="minor"/>
    </font>
    <font>
      <b/>
      <sz val="11"/>
      <name val="Calibri"/>
      <family val="2"/>
      <scheme val="minor"/>
    </font>
    <font>
      <b/>
      <sz val="11"/>
      <name val="Calibri"/>
      <family val="2"/>
    </font>
    <font>
      <b/>
      <sz val="16"/>
      <color theme="1"/>
      <name val="Calibri"/>
      <family val="2"/>
      <scheme val="minor"/>
    </font>
    <font>
      <b/>
      <sz val="16"/>
      <color theme="1"/>
      <name val="Calibri"/>
      <family val="2"/>
    </font>
    <font>
      <b/>
      <sz val="11"/>
      <color theme="0"/>
      <name val="Calibri"/>
      <family val="2"/>
      <scheme val="minor"/>
    </font>
    <font>
      <b/>
      <sz val="16"/>
      <color theme="0"/>
      <name val="Calibri"/>
      <family val="2"/>
    </font>
    <font>
      <sz val="11"/>
      <name val="Calibri"/>
      <family val="2"/>
    </font>
    <font>
      <b/>
      <sz val="14"/>
      <color theme="1"/>
      <name val="Calibri"/>
      <family val="2"/>
    </font>
    <font>
      <b/>
      <sz val="16"/>
      <name val="Calibri"/>
      <family val="2"/>
    </font>
    <font>
      <b/>
      <sz val="12"/>
      <name val="Calibri"/>
      <family val="2"/>
    </font>
    <font>
      <b/>
      <sz val="18"/>
      <color theme="1"/>
      <name val="Calibri"/>
      <family val="2"/>
      <scheme val="minor"/>
    </font>
    <font>
      <b/>
      <sz val="14"/>
      <color theme="1"/>
      <name val="Calibri"/>
      <family val="2"/>
      <scheme val="minor"/>
    </font>
    <font>
      <sz val="12"/>
      <color theme="1"/>
      <name val="Calibri"/>
      <family val="2"/>
      <scheme val="minor"/>
    </font>
    <font>
      <sz val="14"/>
      <color theme="1"/>
      <name val="Calibri"/>
      <family val="2"/>
      <scheme val="minor"/>
    </font>
    <font>
      <sz val="8"/>
      <name val="Calibri"/>
      <family val="2"/>
      <scheme val="minor"/>
    </font>
    <font>
      <b/>
      <u/>
      <sz val="11"/>
      <color theme="1"/>
      <name val="Calibri"/>
      <family val="2"/>
    </font>
    <font>
      <strike/>
      <sz val="11"/>
      <name val="Calibri"/>
      <family val="2"/>
    </font>
    <font>
      <i/>
      <sz val="16"/>
      <color theme="1"/>
      <name val="Calibri"/>
      <family val="2"/>
      <scheme val="minor"/>
    </font>
    <font>
      <sz val="12"/>
      <name val="Calibri"/>
      <family val="2"/>
      <scheme val="minor"/>
    </font>
    <font>
      <b/>
      <sz val="16"/>
      <color theme="3" tint="-0.499984740745262"/>
      <name val="Calibri"/>
      <family val="2"/>
    </font>
    <font>
      <b/>
      <sz val="11"/>
      <color rgb="FF000000"/>
      <name val="Calibri"/>
      <family val="2"/>
      <scheme val="minor"/>
    </font>
    <font>
      <b/>
      <i/>
      <sz val="11"/>
      <color rgb="FFFF0000"/>
      <name val="Calibri"/>
      <family val="2"/>
      <scheme val="minor"/>
    </font>
    <font>
      <b/>
      <sz val="11"/>
      <color rgb="FFFF0000"/>
      <name val="Calibri"/>
      <family val="2"/>
      <scheme val="minor"/>
    </font>
    <font>
      <b/>
      <sz val="10"/>
      <color theme="1"/>
      <name val="Calibri"/>
      <family val="2"/>
      <scheme val="minor"/>
    </font>
    <font>
      <strike/>
      <sz val="11"/>
      <color theme="1"/>
      <name val="Calibri"/>
      <family val="2"/>
    </font>
    <font>
      <strike/>
      <sz val="11"/>
      <color theme="1"/>
      <name val="Calibri"/>
      <family val="2"/>
      <scheme val="minor"/>
    </font>
  </fonts>
  <fills count="16">
    <fill>
      <patternFill patternType="none"/>
    </fill>
    <fill>
      <patternFill patternType="gray125"/>
    </fill>
    <fill>
      <patternFill patternType="solid">
        <fgColor theme="4" tint="0.79998168889431442"/>
        <bgColor indexed="65"/>
      </patternFill>
    </fill>
    <fill>
      <patternFill patternType="solid">
        <fgColor theme="6" tint="0.79998168889431442"/>
        <bgColor indexed="65"/>
      </patternFill>
    </fill>
    <fill>
      <patternFill patternType="solid">
        <fgColor theme="0"/>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2" tint="-0.249977111117893"/>
        <bgColor indexed="64"/>
      </patternFill>
    </fill>
  </fills>
  <borders count="3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right/>
      <top style="medium">
        <color auto="1"/>
      </top>
      <bottom style="thick">
        <color auto="1"/>
      </bottom>
      <diagonal/>
    </border>
    <border>
      <left style="medium">
        <color indexed="64"/>
      </left>
      <right style="thin">
        <color theme="0" tint="-0.24994659260841701"/>
      </right>
      <top style="medium">
        <color indexed="64"/>
      </top>
      <bottom style="medium">
        <color indexed="64"/>
      </bottom>
      <diagonal/>
    </border>
    <border>
      <left style="thin">
        <color theme="0" tint="-0.24994659260841701"/>
      </left>
      <right style="thin">
        <color theme="0" tint="-0.24994659260841701"/>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right style="thin">
        <color indexed="64"/>
      </right>
      <top style="medium">
        <color indexed="64"/>
      </top>
      <bottom style="medium">
        <color indexed="64"/>
      </bottom>
      <diagonal/>
    </border>
    <border>
      <left/>
      <right/>
      <top/>
      <bottom style="double">
        <color indexed="64"/>
      </bottom>
      <diagonal/>
    </border>
    <border>
      <left/>
      <right/>
      <top style="thick">
        <color auto="1"/>
      </top>
      <bottom style="thin">
        <color auto="1"/>
      </bottom>
      <diagonal/>
    </border>
    <border>
      <left style="thin">
        <color theme="0" tint="-0.24994659260841701"/>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auto="1"/>
      </top>
      <bottom style="thick">
        <color auto="1"/>
      </bottom>
      <diagonal/>
    </border>
    <border>
      <left style="thin">
        <color indexed="64"/>
      </left>
      <right style="medium">
        <color indexed="64"/>
      </right>
      <top style="thick">
        <color auto="1"/>
      </top>
      <bottom style="thin">
        <color auto="1"/>
      </bottom>
      <diagonal/>
    </border>
    <border>
      <left style="medium">
        <color indexed="64"/>
      </left>
      <right/>
      <top style="medium">
        <color indexed="64"/>
      </top>
      <bottom/>
      <diagonal/>
    </border>
  </borders>
  <cellStyleXfs count="6">
    <xf numFmtId="0" fontId="0" fillId="0" borderId="0"/>
    <xf numFmtId="44" fontId="1"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375">
    <xf numFmtId="0" fontId="0" fillId="0" borderId="0" xfId="0"/>
    <xf numFmtId="0" fontId="0" fillId="4" borderId="0" xfId="0" applyFill="1"/>
    <xf numFmtId="44" fontId="5" fillId="4" borderId="5" xfId="1" applyFont="1" applyFill="1" applyBorder="1" applyAlignment="1">
      <alignment horizontal="left" vertical="center" wrapText="1"/>
    </xf>
    <xf numFmtId="0" fontId="3" fillId="5" borderId="4" xfId="0" applyFont="1" applyFill="1" applyBorder="1" applyAlignment="1">
      <alignment vertical="center" wrapText="1"/>
    </xf>
    <xf numFmtId="0" fontId="2" fillId="5" borderId="5" xfId="0" applyFont="1" applyFill="1" applyBorder="1" applyAlignment="1">
      <alignment vertical="center" wrapText="1"/>
    </xf>
    <xf numFmtId="0" fontId="4" fillId="4" borderId="0" xfId="0" applyFont="1" applyFill="1" applyAlignment="1">
      <alignment vertical="center" wrapText="1"/>
    </xf>
    <xf numFmtId="0" fontId="0" fillId="4" borderId="0" xfId="0" applyFill="1" applyAlignment="1">
      <alignment horizontal="left"/>
    </xf>
    <xf numFmtId="0" fontId="8" fillId="4" borderId="0" xfId="0" applyFont="1" applyFill="1" applyAlignment="1">
      <alignment horizontal="right"/>
    </xf>
    <xf numFmtId="0" fontId="5" fillId="4" borderId="10" xfId="0" applyFont="1" applyFill="1" applyBorder="1" applyAlignment="1">
      <alignment horizontal="right" vertical="center" wrapText="1"/>
    </xf>
    <xf numFmtId="44" fontId="11" fillId="4" borderId="10" xfId="0" applyNumberFormat="1" applyFont="1" applyFill="1" applyBorder="1"/>
    <xf numFmtId="0" fontId="3" fillId="5" borderId="10" xfId="0" applyFont="1" applyFill="1" applyBorder="1" applyAlignment="1">
      <alignment vertical="center" wrapText="1"/>
    </xf>
    <xf numFmtId="0" fontId="2" fillId="5" borderId="10" xfId="0" applyFont="1" applyFill="1" applyBorder="1" applyAlignment="1">
      <alignment vertical="center" wrapText="1"/>
    </xf>
    <xf numFmtId="0" fontId="2" fillId="5" borderId="10" xfId="0" applyFont="1" applyFill="1" applyBorder="1" applyAlignment="1">
      <alignment horizontal="right" vertical="center" wrapText="1"/>
    </xf>
    <xf numFmtId="0" fontId="5" fillId="4" borderId="10" xfId="0" applyFont="1" applyFill="1" applyBorder="1" applyAlignment="1">
      <alignment vertical="center" wrapText="1"/>
    </xf>
    <xf numFmtId="9" fontId="5" fillId="4" borderId="10" xfId="0" applyNumberFormat="1" applyFont="1" applyFill="1" applyBorder="1" applyAlignment="1">
      <alignment vertical="center" wrapText="1"/>
    </xf>
    <xf numFmtId="0" fontId="1" fillId="4" borderId="10" xfId="2" applyFill="1" applyBorder="1" applyAlignment="1">
      <alignment horizontal="right" vertical="center" wrapText="1"/>
    </xf>
    <xf numFmtId="44" fontId="1" fillId="6" borderId="10" xfId="3" applyNumberFormat="1" applyFill="1" applyBorder="1" applyAlignment="1" applyProtection="1">
      <alignment vertical="center" wrapText="1"/>
      <protection locked="0"/>
    </xf>
    <xf numFmtId="44" fontId="5" fillId="4" borderId="10" xfId="1" applyFont="1" applyFill="1" applyBorder="1" applyAlignment="1">
      <alignment horizontal="left" vertical="center" wrapText="1"/>
    </xf>
    <xf numFmtId="43" fontId="1" fillId="6" borderId="10" xfId="4" applyFill="1" applyBorder="1" applyAlignment="1" applyProtection="1">
      <alignment vertical="center" wrapText="1"/>
      <protection locked="0"/>
    </xf>
    <xf numFmtId="164" fontId="1" fillId="4" borderId="10" xfId="4" applyNumberFormat="1" applyFill="1" applyBorder="1" applyAlignment="1">
      <alignment vertical="center" wrapText="1"/>
    </xf>
    <xf numFmtId="0" fontId="2" fillId="4" borderId="0" xfId="0" applyFont="1" applyFill="1" applyAlignment="1">
      <alignment vertical="top" wrapText="1"/>
    </xf>
    <xf numFmtId="0" fontId="2" fillId="4" borderId="0" xfId="0" applyFont="1" applyFill="1" applyAlignment="1">
      <alignment vertical="center" wrapText="1"/>
    </xf>
    <xf numFmtId="0" fontId="0" fillId="4" borderId="0" xfId="0" applyFill="1" applyAlignment="1">
      <alignment vertical="top" wrapText="1"/>
    </xf>
    <xf numFmtId="0" fontId="5" fillId="4" borderId="0" xfId="0" applyFont="1" applyFill="1" applyAlignment="1">
      <alignment horizontal="right" vertical="center" wrapText="1"/>
    </xf>
    <xf numFmtId="44" fontId="2" fillId="4" borderId="5" xfId="1" applyFont="1" applyFill="1" applyBorder="1" applyAlignment="1">
      <alignment horizontal="left" vertical="center" wrapText="1"/>
    </xf>
    <xf numFmtId="0" fontId="4" fillId="4" borderId="10" xfId="0" applyFont="1" applyFill="1" applyBorder="1" applyAlignment="1">
      <alignment horizontal="left" vertical="center" wrapText="1"/>
    </xf>
    <xf numFmtId="0" fontId="12" fillId="4" borderId="2" xfId="0" applyFont="1" applyFill="1" applyBorder="1" applyAlignment="1">
      <alignment horizontal="right" vertical="center" wrapText="1"/>
    </xf>
    <xf numFmtId="0" fontId="0" fillId="4" borderId="10" xfId="2" applyFont="1" applyFill="1" applyBorder="1" applyAlignment="1">
      <alignment horizontal="left" vertical="center" wrapText="1"/>
    </xf>
    <xf numFmtId="164" fontId="5" fillId="4" borderId="10" xfId="4" applyNumberFormat="1" applyFont="1" applyFill="1" applyBorder="1" applyAlignment="1">
      <alignment vertical="center" wrapText="1"/>
    </xf>
    <xf numFmtId="0" fontId="2" fillId="5" borderId="5" xfId="0" applyFont="1" applyFill="1" applyBorder="1" applyAlignment="1">
      <alignment horizontal="right" vertical="center" wrapText="1"/>
    </xf>
    <xf numFmtId="0" fontId="11" fillId="4" borderId="0" xfId="0" applyFont="1" applyFill="1" applyAlignment="1">
      <alignment horizontal="center"/>
    </xf>
    <xf numFmtId="44" fontId="13" fillId="4" borderId="0" xfId="3" applyNumberFormat="1" applyFont="1" applyFill="1" applyAlignment="1">
      <alignment horizontal="center" vertical="center" wrapText="1"/>
    </xf>
    <xf numFmtId="44" fontId="2" fillId="4" borderId="9" xfId="1" applyFont="1" applyFill="1" applyBorder="1" applyAlignment="1">
      <alignment horizontal="left" vertical="center" wrapText="1"/>
    </xf>
    <xf numFmtId="0" fontId="5" fillId="4" borderId="10" xfId="0" applyFont="1" applyFill="1" applyBorder="1" applyAlignment="1">
      <alignment horizontal="center" vertical="center" wrapText="1"/>
    </xf>
    <xf numFmtId="0" fontId="0" fillId="4" borderId="10" xfId="2" applyFont="1" applyFill="1" applyBorder="1" applyAlignment="1">
      <alignment horizontal="center" vertical="center" wrapText="1"/>
    </xf>
    <xf numFmtId="44" fontId="1" fillId="6" borderId="10" xfId="3" applyNumberFormat="1" applyFill="1" applyBorder="1" applyAlignment="1" applyProtection="1">
      <alignment horizontal="center" vertical="center" wrapText="1"/>
      <protection locked="0"/>
    </xf>
    <xf numFmtId="0" fontId="5" fillId="4" borderId="4" xfId="0" applyFont="1" applyFill="1" applyBorder="1" applyAlignment="1">
      <alignment vertical="center" wrapText="1"/>
    </xf>
    <xf numFmtId="0" fontId="5" fillId="4" borderId="5" xfId="0" applyFont="1" applyFill="1" applyBorder="1" applyAlignment="1">
      <alignment vertical="center" wrapText="1"/>
    </xf>
    <xf numFmtId="9" fontId="5" fillId="4" borderId="5" xfId="0" applyNumberFormat="1" applyFont="1" applyFill="1" applyBorder="1" applyAlignment="1">
      <alignment horizontal="right" vertical="center" wrapText="1"/>
    </xf>
    <xf numFmtId="0" fontId="0" fillId="4" borderId="10" xfId="0" applyFill="1" applyBorder="1" applyAlignment="1">
      <alignment vertical="center"/>
    </xf>
    <xf numFmtId="0" fontId="0" fillId="4" borderId="10" xfId="0" applyFill="1" applyBorder="1" applyAlignment="1">
      <alignment horizontal="center" vertical="center"/>
    </xf>
    <xf numFmtId="0" fontId="7" fillId="4" borderId="0" xfId="0" applyFont="1" applyFill="1" applyAlignment="1">
      <alignment vertical="center"/>
    </xf>
    <xf numFmtId="0" fontId="15" fillId="4" borderId="10" xfId="0" applyFont="1" applyFill="1" applyBorder="1" applyAlignment="1">
      <alignment vertical="center" wrapText="1"/>
    </xf>
    <xf numFmtId="165" fontId="1" fillId="6" borderId="10" xfId="4" applyNumberFormat="1" applyFill="1" applyBorder="1" applyAlignment="1" applyProtection="1">
      <alignment vertical="center" wrapText="1"/>
      <protection locked="0"/>
    </xf>
    <xf numFmtId="43" fontId="5" fillId="4" borderId="10" xfId="4" applyFont="1" applyFill="1" applyBorder="1" applyAlignment="1">
      <alignment vertical="center" wrapText="1"/>
    </xf>
    <xf numFmtId="44" fontId="1" fillId="6" borderId="10" xfId="1" applyFill="1" applyBorder="1" applyAlignment="1" applyProtection="1">
      <alignment vertical="center" wrapText="1"/>
      <protection locked="0"/>
    </xf>
    <xf numFmtId="164" fontId="10" fillId="5" borderId="5" xfId="4" applyNumberFormat="1" applyFont="1" applyFill="1" applyBorder="1" applyAlignment="1">
      <alignment horizontal="right" vertical="center" wrapText="1"/>
    </xf>
    <xf numFmtId="164" fontId="8" fillId="4" borderId="0" xfId="4" applyNumberFormat="1" applyFont="1" applyFill="1" applyAlignment="1">
      <alignment horizontal="right"/>
    </xf>
    <xf numFmtId="164" fontId="5" fillId="4" borderId="5" xfId="0" applyNumberFormat="1" applyFont="1" applyFill="1" applyBorder="1" applyAlignment="1">
      <alignment horizontal="right" vertical="center" wrapText="1"/>
    </xf>
    <xf numFmtId="166" fontId="5" fillId="4" borderId="5" xfId="0" applyNumberFormat="1" applyFont="1" applyFill="1" applyBorder="1" applyAlignment="1">
      <alignment horizontal="right" vertical="center" wrapText="1"/>
    </xf>
    <xf numFmtId="0" fontId="18" fillId="8" borderId="4" xfId="0" applyFont="1" applyFill="1" applyBorder="1" applyAlignment="1">
      <alignment vertical="center" wrapText="1"/>
    </xf>
    <xf numFmtId="0" fontId="18" fillId="8" borderId="5" xfId="0" applyFont="1" applyFill="1" applyBorder="1" applyAlignment="1">
      <alignment vertical="center" wrapText="1"/>
    </xf>
    <xf numFmtId="0" fontId="5" fillId="4" borderId="1" xfId="0" applyFont="1" applyFill="1" applyBorder="1" applyAlignment="1">
      <alignment horizontal="center" vertical="center" wrapText="1"/>
    </xf>
    <xf numFmtId="0" fontId="6" fillId="4" borderId="0" xfId="0" applyFont="1" applyFill="1"/>
    <xf numFmtId="0" fontId="6" fillId="4" borderId="0" xfId="0" applyFont="1" applyFill="1" applyAlignment="1">
      <alignment horizontal="right"/>
    </xf>
    <xf numFmtId="0" fontId="19" fillId="4" borderId="0" xfId="0" applyFont="1" applyFill="1" applyAlignment="1">
      <alignment horizontal="right"/>
    </xf>
    <xf numFmtId="0" fontId="2" fillId="5" borderId="4" xfId="0" applyFont="1" applyFill="1" applyBorder="1" applyAlignment="1">
      <alignment vertical="center" wrapText="1"/>
    </xf>
    <xf numFmtId="0" fontId="2" fillId="5" borderId="4" xfId="0" applyFont="1" applyFill="1" applyBorder="1" applyAlignment="1">
      <alignment horizontal="right" vertical="center" wrapText="1"/>
    </xf>
    <xf numFmtId="0" fontId="5" fillId="4" borderId="2" xfId="0" applyFont="1" applyFill="1" applyBorder="1" applyAlignment="1">
      <alignment vertical="center" wrapText="1"/>
    </xf>
    <xf numFmtId="44" fontId="0" fillId="4" borderId="0" xfId="1" applyFont="1" applyFill="1"/>
    <xf numFmtId="0" fontId="16" fillId="4" borderId="0" xfId="0" applyFont="1" applyFill="1" applyAlignment="1">
      <alignment horizontal="right" vertical="center" wrapText="1"/>
    </xf>
    <xf numFmtId="44" fontId="2" fillId="4" borderId="0" xfId="1" applyFont="1" applyFill="1" applyAlignment="1">
      <alignment horizontal="left" vertical="center" wrapText="1"/>
    </xf>
    <xf numFmtId="9" fontId="1" fillId="6" borderId="10" xfId="5" applyFill="1" applyBorder="1" applyAlignment="1" applyProtection="1">
      <alignment vertical="center" wrapText="1"/>
      <protection locked="0"/>
    </xf>
    <xf numFmtId="44" fontId="5" fillId="4" borderId="13" xfId="1" applyFont="1" applyFill="1" applyBorder="1" applyAlignment="1">
      <alignment horizontal="left" vertical="center" wrapText="1"/>
    </xf>
    <xf numFmtId="44" fontId="1" fillId="4" borderId="10" xfId="1" applyFill="1" applyBorder="1" applyAlignment="1">
      <alignment horizontal="right" vertical="center" wrapText="1"/>
    </xf>
    <xf numFmtId="10" fontId="1" fillId="4" borderId="10" xfId="2" applyNumberFormat="1" applyFill="1" applyBorder="1" applyAlignment="1">
      <alignment horizontal="right" vertical="center" wrapText="1"/>
    </xf>
    <xf numFmtId="0" fontId="4" fillId="4" borderId="13" xfId="0" applyFont="1" applyFill="1" applyBorder="1" applyAlignment="1">
      <alignment horizontal="right" vertical="center" wrapText="1"/>
    </xf>
    <xf numFmtId="0" fontId="4" fillId="4" borderId="0" xfId="0" applyFont="1" applyFill="1" applyAlignment="1">
      <alignment horizontal="right" vertical="center" wrapText="1"/>
    </xf>
    <xf numFmtId="0" fontId="2" fillId="5" borderId="10" xfId="0" applyFont="1" applyFill="1" applyBorder="1" applyAlignment="1">
      <alignment horizontal="center" vertical="center" wrapText="1"/>
    </xf>
    <xf numFmtId="43" fontId="4" fillId="4" borderId="13" xfId="0" applyNumberFormat="1" applyFont="1" applyFill="1" applyBorder="1" applyAlignment="1">
      <alignment horizontal="right" vertical="center" wrapText="1"/>
    </xf>
    <xf numFmtId="0" fontId="0" fillId="10" borderId="0" xfId="0" applyFill="1"/>
    <xf numFmtId="0" fontId="6" fillId="4" borderId="0" xfId="0" applyFont="1" applyFill="1" applyAlignment="1">
      <alignment horizontal="left"/>
    </xf>
    <xf numFmtId="44" fontId="6" fillId="4" borderId="15" xfId="1" applyFont="1" applyFill="1" applyBorder="1"/>
    <xf numFmtId="0" fontId="6" fillId="5" borderId="16" xfId="0" applyFont="1" applyFill="1" applyBorder="1" applyAlignment="1">
      <alignment horizontal="center"/>
    </xf>
    <xf numFmtId="0" fontId="6" fillId="5" borderId="17" xfId="0" applyFont="1" applyFill="1" applyBorder="1" applyAlignment="1">
      <alignment horizontal="center"/>
    </xf>
    <xf numFmtId="0" fontId="20" fillId="4" borderId="0" xfId="0" applyFont="1" applyFill="1" applyAlignment="1">
      <alignment horizontal="right"/>
    </xf>
    <xf numFmtId="0" fontId="21" fillId="4" borderId="0" xfId="0" applyFont="1" applyFill="1"/>
    <xf numFmtId="0" fontId="12" fillId="4" borderId="0" xfId="0" applyFont="1" applyFill="1" applyAlignment="1">
      <alignment vertical="center" wrapText="1"/>
    </xf>
    <xf numFmtId="9" fontId="6" fillId="4" borderId="10" xfId="0" applyNumberFormat="1" applyFont="1" applyFill="1" applyBorder="1" applyAlignment="1">
      <alignment horizontal="left"/>
    </xf>
    <xf numFmtId="0" fontId="5" fillId="4" borderId="10" xfId="0" quotePrefix="1" applyFont="1" applyFill="1" applyBorder="1" applyAlignment="1">
      <alignment vertical="center" wrapText="1"/>
    </xf>
    <xf numFmtId="164" fontId="1" fillId="4" borderId="10" xfId="4" applyNumberFormat="1" applyFill="1" applyBorder="1" applyAlignment="1">
      <alignment horizontal="right" vertical="center" wrapText="1"/>
    </xf>
    <xf numFmtId="9" fontId="0" fillId="10" borderId="0" xfId="0" applyNumberFormat="1" applyFill="1"/>
    <xf numFmtId="164" fontId="5" fillId="4" borderId="10" xfId="4" applyNumberFormat="1" applyFont="1" applyFill="1" applyBorder="1" applyAlignment="1">
      <alignment horizontal="left" vertical="center" wrapText="1"/>
    </xf>
    <xf numFmtId="0" fontId="2" fillId="5" borderId="8" xfId="0" applyFont="1" applyFill="1" applyBorder="1" applyAlignment="1">
      <alignment vertical="center" wrapText="1"/>
    </xf>
    <xf numFmtId="0" fontId="3" fillId="5" borderId="6" xfId="0" applyFont="1" applyFill="1" applyBorder="1" applyAlignment="1">
      <alignment vertical="center" wrapText="1"/>
    </xf>
    <xf numFmtId="0" fontId="3" fillId="5" borderId="7" xfId="0" applyFont="1" applyFill="1" applyBorder="1" applyAlignment="1">
      <alignment vertical="center" wrapText="1"/>
    </xf>
    <xf numFmtId="0" fontId="2" fillId="4" borderId="10" xfId="0" applyFont="1" applyFill="1" applyBorder="1" applyAlignment="1">
      <alignment vertical="center" wrapText="1"/>
    </xf>
    <xf numFmtId="0" fontId="5" fillId="4" borderId="0" xfId="0" applyFont="1" applyFill="1" applyAlignment="1">
      <alignment vertical="center" wrapText="1"/>
    </xf>
    <xf numFmtId="0" fontId="2" fillId="4" borderId="0" xfId="0" applyFont="1" applyFill="1" applyAlignment="1">
      <alignment horizontal="left" vertical="center" wrapText="1"/>
    </xf>
    <xf numFmtId="0" fontId="5" fillId="4" borderId="0" xfId="0" applyFont="1" applyFill="1" applyAlignment="1">
      <alignment horizontal="center" vertical="center" wrapText="1"/>
    </xf>
    <xf numFmtId="164" fontId="1" fillId="4" borderId="0" xfId="4" applyNumberFormat="1" applyFill="1" applyBorder="1" applyAlignment="1">
      <alignment horizontal="right" vertical="center" wrapText="1"/>
    </xf>
    <xf numFmtId="164" fontId="5" fillId="4" borderId="0" xfId="4" applyNumberFormat="1" applyFont="1" applyFill="1" applyBorder="1" applyAlignment="1">
      <alignment horizontal="left" vertical="center" wrapText="1"/>
    </xf>
    <xf numFmtId="44" fontId="5" fillId="4" borderId="0" xfId="1" applyFont="1" applyFill="1" applyBorder="1" applyAlignment="1">
      <alignment horizontal="left" vertical="center" wrapText="1"/>
    </xf>
    <xf numFmtId="0" fontId="5" fillId="4" borderId="3" xfId="0" applyFont="1" applyFill="1" applyBorder="1" applyAlignment="1">
      <alignment vertical="center" wrapText="1"/>
    </xf>
    <xf numFmtId="0" fontId="5" fillId="4" borderId="7" xfId="0" applyFont="1" applyFill="1" applyBorder="1" applyAlignment="1">
      <alignment vertical="center" wrapText="1"/>
    </xf>
    <xf numFmtId="0" fontId="2" fillId="4" borderId="10" xfId="0" applyFont="1" applyFill="1" applyBorder="1" applyAlignment="1">
      <alignment horizontal="left" vertical="center" wrapText="1"/>
    </xf>
    <xf numFmtId="44" fontId="1" fillId="4" borderId="0" xfId="3" applyNumberFormat="1" applyFill="1" applyBorder="1" applyAlignment="1" applyProtection="1">
      <alignment vertical="center" wrapText="1"/>
      <protection locked="0"/>
    </xf>
    <xf numFmtId="44" fontId="11" fillId="4" borderId="11" xfId="0" applyNumberFormat="1" applyFont="1" applyFill="1" applyBorder="1"/>
    <xf numFmtId="0" fontId="6" fillId="4" borderId="0" xfId="2" applyFont="1" applyFill="1" applyBorder="1" applyAlignment="1">
      <alignment horizontal="center" vertical="center" wrapText="1"/>
    </xf>
    <xf numFmtId="0" fontId="0" fillId="4" borderId="0" xfId="2" applyFont="1" applyFill="1" applyBorder="1" applyAlignment="1">
      <alignment horizontal="left" vertical="center" wrapText="1"/>
    </xf>
    <xf numFmtId="10" fontId="1" fillId="4" borderId="0" xfId="2" applyNumberFormat="1" applyFill="1" applyBorder="1" applyAlignment="1">
      <alignment horizontal="right" vertical="center" wrapText="1"/>
    </xf>
    <xf numFmtId="0" fontId="1" fillId="4" borderId="0" xfId="2" applyFill="1" applyBorder="1" applyAlignment="1">
      <alignment horizontal="right" vertical="center" wrapText="1"/>
    </xf>
    <xf numFmtId="0" fontId="0" fillId="4" borderId="0" xfId="2" applyFont="1" applyFill="1" applyBorder="1" applyAlignment="1">
      <alignment horizontal="center" vertical="center" wrapText="1"/>
    </xf>
    <xf numFmtId="44" fontId="1" fillId="4" borderId="0" xfId="1" applyFill="1" applyBorder="1" applyAlignment="1">
      <alignment horizontal="right" vertical="center" wrapText="1"/>
    </xf>
    <xf numFmtId="0" fontId="1" fillId="6" borderId="10" xfId="4" applyNumberFormat="1" applyFill="1" applyBorder="1" applyAlignment="1" applyProtection="1">
      <alignment vertical="center" wrapText="1"/>
      <protection locked="0"/>
    </xf>
    <xf numFmtId="0" fontId="0" fillId="6" borderId="10" xfId="4" applyNumberFormat="1" applyFont="1" applyFill="1" applyBorder="1" applyAlignment="1" applyProtection="1">
      <alignment vertical="center" wrapText="1"/>
      <protection locked="0"/>
    </xf>
    <xf numFmtId="9" fontId="11" fillId="4" borderId="0" xfId="0" applyNumberFormat="1" applyFont="1" applyFill="1" applyAlignment="1">
      <alignment horizontal="right"/>
    </xf>
    <xf numFmtId="0" fontId="5" fillId="4" borderId="10" xfId="0" applyFont="1" applyFill="1" applyBorder="1" applyAlignment="1">
      <alignment horizontal="left" vertical="center" wrapText="1"/>
    </xf>
    <xf numFmtId="0" fontId="6" fillId="4" borderId="10" xfId="0" applyFont="1" applyFill="1" applyBorder="1" applyAlignment="1">
      <alignment horizontal="left" vertical="center" wrapText="1"/>
    </xf>
    <xf numFmtId="0" fontId="5" fillId="4" borderId="6" xfId="0" applyFont="1" applyFill="1" applyBorder="1" applyAlignment="1">
      <alignment horizontal="center" vertical="center" wrapText="1"/>
    </xf>
    <xf numFmtId="0" fontId="0" fillId="4" borderId="10" xfId="0" applyFill="1" applyBorder="1" applyAlignment="1">
      <alignment horizontal="left" vertical="center" wrapText="1"/>
    </xf>
    <xf numFmtId="44" fontId="2" fillId="4" borderId="4" xfId="1" applyFont="1" applyFill="1" applyBorder="1" applyAlignment="1">
      <alignment horizontal="left" vertical="center" wrapText="1"/>
    </xf>
    <xf numFmtId="44" fontId="5" fillId="4" borderId="11" xfId="1" applyFont="1" applyFill="1" applyBorder="1" applyAlignment="1">
      <alignment horizontal="left" vertical="center" wrapText="1"/>
    </xf>
    <xf numFmtId="44" fontId="0" fillId="6" borderId="10" xfId="3" applyNumberFormat="1" applyFont="1" applyFill="1" applyBorder="1" applyAlignment="1" applyProtection="1">
      <alignment horizontal="center" vertical="center" wrapText="1"/>
      <protection locked="0"/>
    </xf>
    <xf numFmtId="0" fontId="2" fillId="5" borderId="4" xfId="0" applyFont="1" applyFill="1" applyBorder="1" applyAlignment="1">
      <alignment horizontal="center" vertical="center" wrapText="1"/>
    </xf>
    <xf numFmtId="0" fontId="11" fillId="5" borderId="1" xfId="0" applyFont="1" applyFill="1" applyBorder="1"/>
    <xf numFmtId="0" fontId="11" fillId="5" borderId="2" xfId="0" applyFont="1" applyFill="1" applyBorder="1"/>
    <xf numFmtId="0" fontId="6" fillId="5" borderId="16" xfId="0" applyFont="1" applyFill="1" applyBorder="1" applyAlignment="1">
      <alignment horizontal="left"/>
    </xf>
    <xf numFmtId="44" fontId="0" fillId="6" borderId="5" xfId="1" applyFont="1" applyFill="1" applyBorder="1" applyAlignment="1" applyProtection="1">
      <alignment vertical="center" wrapText="1"/>
      <protection locked="0"/>
    </xf>
    <xf numFmtId="0" fontId="6" fillId="4" borderId="10" xfId="0" applyFont="1" applyFill="1" applyBorder="1" applyAlignment="1">
      <alignment vertical="center" wrapText="1"/>
    </xf>
    <xf numFmtId="9" fontId="5" fillId="4" borderId="5" xfId="5" applyFont="1" applyFill="1" applyBorder="1" applyAlignment="1">
      <alignment horizontal="right" vertical="center" wrapText="1"/>
    </xf>
    <xf numFmtId="3" fontId="1" fillId="4" borderId="10" xfId="4" applyNumberFormat="1" applyFill="1" applyBorder="1" applyAlignment="1">
      <alignment horizontal="right" vertical="center" wrapText="1"/>
    </xf>
    <xf numFmtId="0" fontId="5" fillId="11" borderId="5" xfId="0" applyFont="1" applyFill="1" applyBorder="1" applyAlignment="1">
      <alignment horizontal="right" vertical="center" wrapText="1"/>
    </xf>
    <xf numFmtId="9" fontId="5" fillId="11" borderId="5" xfId="0" applyNumberFormat="1" applyFont="1" applyFill="1" applyBorder="1" applyAlignment="1">
      <alignment horizontal="right" vertical="center" wrapText="1"/>
    </xf>
    <xf numFmtId="3" fontId="1" fillId="4" borderId="10" xfId="2" applyNumberFormat="1" applyFill="1" applyBorder="1" applyAlignment="1">
      <alignment horizontal="right" vertical="center" wrapText="1"/>
    </xf>
    <xf numFmtId="3" fontId="1" fillId="6" borderId="10" xfId="4" applyNumberFormat="1" applyFill="1" applyBorder="1" applyAlignment="1" applyProtection="1">
      <alignment vertical="center" wrapText="1"/>
      <protection locked="0"/>
    </xf>
    <xf numFmtId="0" fontId="5" fillId="6" borderId="10" xfId="0" applyFont="1" applyFill="1" applyBorder="1" applyAlignment="1">
      <alignment horizontal="left" vertical="center" wrapText="1"/>
    </xf>
    <xf numFmtId="0" fontId="18" fillId="8" borderId="10" xfId="0" applyFont="1" applyFill="1" applyBorder="1" applyAlignment="1">
      <alignment vertical="center" wrapText="1"/>
    </xf>
    <xf numFmtId="44" fontId="0" fillId="4" borderId="10" xfId="1" applyFont="1" applyFill="1" applyBorder="1" applyAlignment="1">
      <alignment vertical="center"/>
    </xf>
    <xf numFmtId="0" fontId="3" fillId="5" borderId="10" xfId="0" applyFont="1" applyFill="1" applyBorder="1" applyAlignment="1">
      <alignment horizontal="left" vertical="center" wrapText="1"/>
    </xf>
    <xf numFmtId="0" fontId="2" fillId="5" borderId="10" xfId="0" applyFont="1" applyFill="1" applyBorder="1" applyAlignment="1">
      <alignment horizontal="left" vertical="center" wrapText="1"/>
    </xf>
    <xf numFmtId="3" fontId="0" fillId="4" borderId="10" xfId="2" applyNumberFormat="1" applyFont="1" applyFill="1" applyBorder="1" applyAlignment="1">
      <alignment horizontal="right" vertical="center" wrapText="1"/>
    </xf>
    <xf numFmtId="10" fontId="1" fillId="0" borderId="10" xfId="2" applyNumberFormat="1" applyFill="1" applyBorder="1" applyAlignment="1">
      <alignment horizontal="right" vertical="center" wrapText="1"/>
    </xf>
    <xf numFmtId="14" fontId="5" fillId="4" borderId="10" xfId="0" quotePrefix="1" applyNumberFormat="1" applyFont="1" applyFill="1" applyBorder="1" applyAlignment="1">
      <alignment horizontal="left" vertical="center" wrapText="1"/>
    </xf>
    <xf numFmtId="0" fontId="5" fillId="12" borderId="5" xfId="0" applyFont="1" applyFill="1" applyBorder="1" applyAlignment="1">
      <alignment horizontal="right" vertical="center" wrapText="1"/>
    </xf>
    <xf numFmtId="9" fontId="5" fillId="12" borderId="5" xfId="0" applyNumberFormat="1" applyFont="1" applyFill="1" applyBorder="1" applyAlignment="1">
      <alignment horizontal="right" vertical="center" wrapText="1"/>
    </xf>
    <xf numFmtId="164" fontId="1" fillId="0" borderId="10" xfId="4" applyNumberFormat="1" applyFill="1" applyBorder="1" applyAlignment="1">
      <alignment horizontal="right" vertical="center" wrapText="1"/>
    </xf>
    <xf numFmtId="165" fontId="5" fillId="4" borderId="5" xfId="4" applyNumberFormat="1" applyFont="1" applyFill="1" applyBorder="1" applyAlignment="1">
      <alignment horizontal="right" vertical="center" wrapText="1"/>
    </xf>
    <xf numFmtId="164" fontId="8" fillId="0" borderId="5" xfId="4" applyNumberFormat="1" applyFont="1" applyFill="1" applyBorder="1" applyAlignment="1">
      <alignment vertical="center" wrapText="1"/>
    </xf>
    <xf numFmtId="164" fontId="5" fillId="0" borderId="10" xfId="4" applyNumberFormat="1" applyFont="1" applyFill="1" applyBorder="1" applyAlignment="1">
      <alignment horizontal="left" vertical="center" wrapText="1"/>
    </xf>
    <xf numFmtId="0" fontId="1" fillId="0" borderId="10" xfId="2" applyFill="1" applyBorder="1" applyAlignment="1">
      <alignment horizontal="right" vertical="center" wrapText="1"/>
    </xf>
    <xf numFmtId="0" fontId="12" fillId="5" borderId="1" xfId="0" applyFont="1" applyFill="1" applyBorder="1" applyAlignment="1">
      <alignment horizontal="right" vertical="center" wrapText="1"/>
    </xf>
    <xf numFmtId="0" fontId="0" fillId="4" borderId="25" xfId="0" applyFill="1" applyBorder="1"/>
    <xf numFmtId="0" fontId="0" fillId="5" borderId="2" xfId="0" applyFill="1" applyBorder="1"/>
    <xf numFmtId="0" fontId="0" fillId="5" borderId="26" xfId="0" applyFill="1" applyBorder="1"/>
    <xf numFmtId="0" fontId="0" fillId="4" borderId="11" xfId="0" applyFill="1" applyBorder="1"/>
    <xf numFmtId="0" fontId="12" fillId="4" borderId="11" xfId="0" applyFont="1" applyFill="1" applyBorder="1" applyAlignment="1">
      <alignment vertical="center" wrapText="1"/>
    </xf>
    <xf numFmtId="0" fontId="5" fillId="4" borderId="6" xfId="0" applyFont="1" applyFill="1" applyBorder="1" applyAlignment="1">
      <alignment horizontal="left" vertical="center" wrapText="1"/>
    </xf>
    <xf numFmtId="9" fontId="5" fillId="4" borderId="6" xfId="0" applyNumberFormat="1" applyFont="1" applyFill="1" applyBorder="1" applyAlignment="1">
      <alignment horizontal="center" vertical="center" wrapText="1"/>
    </xf>
    <xf numFmtId="9" fontId="5" fillId="4" borderId="6" xfId="4" applyNumberFormat="1" applyFont="1" applyFill="1" applyBorder="1" applyAlignment="1">
      <alignment horizontal="center" vertical="center" wrapText="1"/>
    </xf>
    <xf numFmtId="0" fontId="6" fillId="0" borderId="10" xfId="0" applyFont="1" applyBorder="1" applyAlignment="1">
      <alignment horizontal="left" vertical="center" wrapText="1"/>
    </xf>
    <xf numFmtId="0" fontId="0" fillId="0" borderId="0" xfId="0" applyAlignment="1">
      <alignment wrapText="1"/>
    </xf>
    <xf numFmtId="0" fontId="15" fillId="11" borderId="4" xfId="0" applyFont="1" applyFill="1" applyBorder="1" applyAlignment="1">
      <alignment vertical="center" wrapText="1"/>
    </xf>
    <xf numFmtId="44" fontId="10" fillId="11" borderId="10" xfId="1" applyFont="1" applyFill="1" applyBorder="1" applyAlignment="1">
      <alignment horizontal="left" vertical="center" wrapText="1"/>
    </xf>
    <xf numFmtId="0" fontId="5" fillId="11" borderId="4" xfId="0" applyFont="1" applyFill="1" applyBorder="1" applyAlignment="1">
      <alignment vertical="center" wrapText="1"/>
    </xf>
    <xf numFmtId="44" fontId="2" fillId="11" borderId="4" xfId="1" applyFont="1" applyFill="1" applyBorder="1" applyAlignment="1">
      <alignment horizontal="left" vertical="center" wrapText="1"/>
    </xf>
    <xf numFmtId="44" fontId="2" fillId="11" borderId="10" xfId="1" applyFont="1" applyFill="1" applyBorder="1" applyAlignment="1">
      <alignment horizontal="left" vertical="center" wrapText="1"/>
    </xf>
    <xf numFmtId="0" fontId="5" fillId="12" borderId="4" xfId="0" applyFont="1" applyFill="1" applyBorder="1" applyAlignment="1">
      <alignment vertical="center" wrapText="1"/>
    </xf>
    <xf numFmtId="44" fontId="2" fillId="12" borderId="5" xfId="1" applyFont="1" applyFill="1" applyBorder="1" applyAlignment="1">
      <alignment horizontal="left" vertical="center" wrapText="1"/>
    </xf>
    <xf numFmtId="0" fontId="5" fillId="13" borderId="10" xfId="0" applyFont="1" applyFill="1" applyBorder="1" applyAlignment="1">
      <alignment vertical="center" wrapText="1"/>
    </xf>
    <xf numFmtId="44" fontId="2" fillId="13" borderId="10" xfId="1" applyFont="1" applyFill="1" applyBorder="1" applyAlignment="1">
      <alignment horizontal="left" vertical="center" wrapText="1"/>
    </xf>
    <xf numFmtId="44" fontId="2" fillId="13" borderId="4" xfId="1" applyFont="1" applyFill="1" applyBorder="1" applyAlignment="1">
      <alignment horizontal="left" vertical="center" wrapText="1"/>
    </xf>
    <xf numFmtId="0" fontId="0" fillId="4" borderId="0" xfId="0" applyFill="1" applyAlignment="1">
      <alignment vertical="center"/>
    </xf>
    <xf numFmtId="44" fontId="8" fillId="4" borderId="17" xfId="1" applyFont="1" applyFill="1" applyBorder="1"/>
    <xf numFmtId="0" fontId="5" fillId="4" borderId="1" xfId="0" applyFont="1" applyFill="1" applyBorder="1" applyAlignment="1">
      <alignment horizontal="left" vertical="center" wrapText="1"/>
    </xf>
    <xf numFmtId="0" fontId="5" fillId="4" borderId="2" xfId="0" applyFont="1" applyFill="1" applyBorder="1" applyAlignment="1">
      <alignment horizontal="center" vertical="center" wrapText="1"/>
    </xf>
    <xf numFmtId="44" fontId="20" fillId="4" borderId="27" xfId="0" applyNumberFormat="1" applyFont="1" applyFill="1" applyBorder="1"/>
    <xf numFmtId="44" fontId="6" fillId="4" borderId="28" xfId="1" applyFont="1" applyFill="1" applyBorder="1"/>
    <xf numFmtId="0" fontId="1" fillId="6" borderId="10" xfId="3" applyNumberFormat="1" applyFill="1" applyBorder="1" applyAlignment="1" applyProtection="1">
      <alignment horizontal="center" vertical="center" wrapText="1"/>
      <protection locked="0"/>
    </xf>
    <xf numFmtId="0" fontId="8" fillId="4" borderId="6" xfId="0" applyFont="1" applyFill="1" applyBorder="1" applyAlignment="1">
      <alignment horizontal="left" vertical="center" wrapText="1"/>
    </xf>
    <xf numFmtId="3" fontId="0" fillId="4" borderId="10" xfId="4" applyNumberFormat="1" applyFont="1" applyFill="1" applyBorder="1" applyAlignment="1">
      <alignment horizontal="right" vertical="center" wrapText="1"/>
    </xf>
    <xf numFmtId="0" fontId="0" fillId="0" borderId="10" xfId="0" applyBorder="1" applyAlignment="1">
      <alignment vertical="center"/>
    </xf>
    <xf numFmtId="164" fontId="0" fillId="0" borderId="10" xfId="4" applyNumberFormat="1" applyFont="1" applyBorder="1" applyAlignment="1">
      <alignment horizontal="right" vertical="center" wrapText="1"/>
    </xf>
    <xf numFmtId="44" fontId="0" fillId="6" borderId="10" xfId="1" applyFont="1" applyFill="1" applyBorder="1" applyAlignment="1" applyProtection="1">
      <alignment vertical="center" wrapText="1"/>
      <protection locked="0"/>
    </xf>
    <xf numFmtId="10" fontId="0" fillId="4" borderId="10" xfId="2" applyNumberFormat="1" applyFont="1" applyFill="1" applyBorder="1" applyAlignment="1">
      <alignment horizontal="right" vertical="center" wrapText="1"/>
    </xf>
    <xf numFmtId="0" fontId="0" fillId="4" borderId="10" xfId="2" applyFont="1" applyFill="1" applyBorder="1" applyAlignment="1">
      <alignment horizontal="right" vertical="center" wrapText="1"/>
    </xf>
    <xf numFmtId="44" fontId="0" fillId="4" borderId="10" xfId="1" applyFont="1" applyFill="1" applyBorder="1" applyAlignment="1">
      <alignment horizontal="right" vertical="center" wrapText="1"/>
    </xf>
    <xf numFmtId="44" fontId="27" fillId="8" borderId="23" xfId="1" applyFont="1" applyFill="1" applyBorder="1"/>
    <xf numFmtId="0" fontId="6" fillId="5" borderId="29" xfId="0" applyFont="1" applyFill="1" applyBorder="1" applyAlignment="1">
      <alignment horizontal="center"/>
    </xf>
    <xf numFmtId="44" fontId="27" fillId="8" borderId="30" xfId="1" applyFont="1" applyFill="1" applyBorder="1"/>
    <xf numFmtId="44" fontId="8" fillId="4" borderId="29" xfId="1" applyFont="1" applyFill="1" applyBorder="1"/>
    <xf numFmtId="0" fontId="6" fillId="5" borderId="24" xfId="0" applyFont="1" applyFill="1" applyBorder="1" applyAlignment="1">
      <alignment horizontal="center"/>
    </xf>
    <xf numFmtId="0" fontId="0" fillId="4" borderId="31" xfId="0" applyFill="1" applyBorder="1"/>
    <xf numFmtId="44" fontId="27" fillId="8" borderId="24" xfId="1" applyFont="1" applyFill="1" applyBorder="1"/>
    <xf numFmtId="44" fontId="6" fillId="4" borderId="32" xfId="1" applyFont="1" applyFill="1" applyBorder="1"/>
    <xf numFmtId="44" fontId="6" fillId="4" borderId="33" xfId="1" applyFont="1" applyFill="1" applyBorder="1"/>
    <xf numFmtId="10" fontId="0" fillId="4" borderId="22" xfId="0" applyNumberFormat="1" applyFill="1" applyBorder="1"/>
    <xf numFmtId="0" fontId="11" fillId="9" borderId="1" xfId="0" applyFont="1" applyFill="1" applyBorder="1" applyAlignment="1">
      <alignment horizontal="center"/>
    </xf>
    <xf numFmtId="0" fontId="0" fillId="0" borderId="0" xfId="0" applyAlignment="1">
      <alignment horizontal="center" vertical="top" wrapText="1"/>
    </xf>
    <xf numFmtId="0" fontId="20" fillId="0" borderId="0" xfId="0" applyFont="1" applyAlignment="1">
      <alignment horizontal="center" vertical="top" wrapText="1"/>
    </xf>
    <xf numFmtId="0" fontId="0" fillId="0" borderId="0" xfId="0" applyAlignment="1">
      <alignment vertical="top" wrapText="1"/>
    </xf>
    <xf numFmtId="0" fontId="29" fillId="0" borderId="0" xfId="0" applyFont="1" applyAlignment="1">
      <alignment horizontal="left" vertical="top" wrapText="1"/>
    </xf>
    <xf numFmtId="0" fontId="6" fillId="0" borderId="0" xfId="0" applyFont="1" applyAlignment="1">
      <alignment horizontal="left" vertical="top"/>
    </xf>
    <xf numFmtId="0" fontId="0" fillId="0" borderId="0" xfId="0" applyAlignment="1">
      <alignment horizontal="left" vertical="top" wrapText="1"/>
    </xf>
    <xf numFmtId="0" fontId="0" fillId="0" borderId="0" xfId="0" quotePrefix="1" applyAlignment="1">
      <alignment horizontal="left" vertical="top" wrapText="1"/>
    </xf>
    <xf numFmtId="0" fontId="30" fillId="0" borderId="0" xfId="0" applyFont="1" applyAlignment="1">
      <alignment horizontal="left" vertical="top"/>
    </xf>
    <xf numFmtId="0" fontId="0" fillId="0" borderId="0" xfId="0" applyAlignment="1">
      <alignment horizontal="justify" vertical="top" wrapText="1"/>
    </xf>
    <xf numFmtId="0" fontId="0" fillId="0" borderId="0" xfId="0" applyAlignment="1">
      <alignment horizontal="justify" vertical="center" wrapText="1"/>
    </xf>
    <xf numFmtId="0" fontId="6" fillId="0" borderId="0" xfId="0" applyFont="1" applyAlignment="1">
      <alignment vertical="top"/>
    </xf>
    <xf numFmtId="0" fontId="6" fillId="0" borderId="0" xfId="0" applyFont="1" applyAlignment="1">
      <alignment vertical="top" wrapText="1"/>
    </xf>
    <xf numFmtId="0" fontId="5" fillId="0" borderId="10" xfId="0" quotePrefix="1" applyFont="1" applyBorder="1" applyAlignment="1">
      <alignment vertical="center" wrapText="1"/>
    </xf>
    <xf numFmtId="0" fontId="5" fillId="0" borderId="10" xfId="0" applyFont="1" applyBorder="1" applyAlignment="1">
      <alignment vertical="center" wrapText="1"/>
    </xf>
    <xf numFmtId="0" fontId="5" fillId="0" borderId="3" xfId="0" applyFont="1" applyBorder="1" applyAlignment="1">
      <alignment vertical="center" wrapText="1"/>
    </xf>
    <xf numFmtId="3" fontId="1" fillId="0" borderId="10" xfId="4" applyNumberFormat="1" applyFill="1" applyBorder="1" applyAlignment="1">
      <alignment horizontal="right" vertical="center" wrapText="1"/>
    </xf>
    <xf numFmtId="44" fontId="6" fillId="6" borderId="2" xfId="3" applyNumberFormat="1" applyFont="1" applyFill="1" applyBorder="1" applyAlignment="1">
      <alignment horizontal="center" vertical="center" wrapText="1"/>
    </xf>
    <xf numFmtId="44" fontId="6" fillId="6" borderId="3" xfId="3" applyNumberFormat="1" applyFont="1" applyFill="1" applyBorder="1" applyAlignment="1">
      <alignment horizontal="center" vertical="center" wrapText="1"/>
    </xf>
    <xf numFmtId="3" fontId="6" fillId="6" borderId="2" xfId="3" applyNumberFormat="1" applyFont="1" applyFill="1" applyBorder="1" applyAlignment="1">
      <alignment horizontal="center" vertical="center" wrapText="1"/>
    </xf>
    <xf numFmtId="44" fontId="6" fillId="4" borderId="1" xfId="3" applyNumberFormat="1" applyFont="1" applyFill="1" applyBorder="1" applyAlignment="1">
      <alignment horizontal="center" vertical="center" wrapText="1"/>
    </xf>
    <xf numFmtId="44" fontId="6" fillId="4" borderId="2" xfId="3" applyNumberFormat="1" applyFont="1" applyFill="1" applyBorder="1" applyAlignment="1">
      <alignment horizontal="center" vertical="center" wrapText="1"/>
    </xf>
    <xf numFmtId="44" fontId="6" fillId="4" borderId="3" xfId="3" applyNumberFormat="1" applyFont="1" applyFill="1" applyBorder="1" applyAlignment="1">
      <alignment horizontal="center" vertical="center" wrapText="1"/>
    </xf>
    <xf numFmtId="0" fontId="0" fillId="4" borderId="0" xfId="0" applyFill="1" applyAlignment="1">
      <alignment horizontal="justify" vertical="top" wrapText="1"/>
    </xf>
    <xf numFmtId="3" fontId="5" fillId="4" borderId="10" xfId="0" applyNumberFormat="1" applyFont="1" applyFill="1" applyBorder="1" applyAlignment="1">
      <alignment horizontal="right" vertical="center" wrapText="1"/>
    </xf>
    <xf numFmtId="164" fontId="0" fillId="4" borderId="0" xfId="0" applyNumberFormat="1" applyFill="1"/>
    <xf numFmtId="164" fontId="8" fillId="4" borderId="5" xfId="4" applyNumberFormat="1" applyFont="1" applyFill="1" applyBorder="1" applyAlignment="1">
      <alignment vertical="center" wrapText="1"/>
    </xf>
    <xf numFmtId="0" fontId="1" fillId="4" borderId="10" xfId="4" applyNumberFormat="1" applyFill="1" applyBorder="1" applyAlignment="1" applyProtection="1">
      <alignment vertical="center" wrapText="1"/>
      <protection locked="0"/>
    </xf>
    <xf numFmtId="3" fontId="1" fillId="4" borderId="5" xfId="4" applyNumberFormat="1" applyFill="1" applyBorder="1" applyAlignment="1">
      <alignment horizontal="right" vertical="center" wrapText="1"/>
    </xf>
    <xf numFmtId="0" fontId="2" fillId="4" borderId="5" xfId="0" applyFont="1" applyFill="1" applyBorder="1" applyAlignment="1">
      <alignment horizontal="left" vertical="center" wrapText="1"/>
    </xf>
    <xf numFmtId="44" fontId="0" fillId="0" borderId="5" xfId="1" applyFont="1" applyFill="1" applyBorder="1" applyAlignment="1" applyProtection="1">
      <alignment vertical="center" wrapText="1"/>
      <protection locked="0"/>
    </xf>
    <xf numFmtId="3" fontId="5" fillId="4" borderId="10" xfId="0" applyNumberFormat="1" applyFont="1" applyFill="1" applyBorder="1" applyAlignment="1">
      <alignment horizontal="center" vertical="center" wrapText="1"/>
    </xf>
    <xf numFmtId="0" fontId="6" fillId="4" borderId="6" xfId="0" applyFont="1" applyFill="1" applyBorder="1" applyAlignment="1">
      <alignment vertical="center" wrapText="1"/>
    </xf>
    <xf numFmtId="44" fontId="6" fillId="6" borderId="1" xfId="3" applyNumberFormat="1" applyFont="1" applyFill="1" applyBorder="1" applyAlignment="1">
      <alignment horizontal="center" vertical="center" wrapText="1"/>
    </xf>
    <xf numFmtId="3" fontId="0" fillId="4" borderId="0" xfId="0" applyNumberFormat="1" applyFill="1"/>
    <xf numFmtId="44" fontId="6" fillId="15" borderId="13" xfId="3" applyNumberFormat="1" applyFont="1" applyFill="1" applyBorder="1" applyAlignment="1">
      <alignment horizontal="center" vertical="center" wrapText="1"/>
    </xf>
    <xf numFmtId="44" fontId="0" fillId="0" borderId="10" xfId="3" applyNumberFormat="1" applyFont="1" applyFill="1" applyBorder="1" applyAlignment="1" applyProtection="1">
      <alignment horizontal="center" vertical="center" wrapText="1"/>
      <protection locked="0"/>
    </xf>
    <xf numFmtId="0" fontId="6" fillId="4" borderId="10" xfId="4" applyNumberFormat="1" applyFont="1" applyFill="1" applyBorder="1" applyAlignment="1" applyProtection="1">
      <alignment vertical="center" wrapText="1"/>
      <protection locked="0"/>
    </xf>
    <xf numFmtId="3" fontId="1" fillId="4" borderId="10" xfId="2" applyNumberFormat="1" applyFill="1" applyBorder="1" applyAlignment="1">
      <alignment horizontal="center" vertical="center" wrapText="1"/>
    </xf>
    <xf numFmtId="0" fontId="5" fillId="4" borderId="22" xfId="0" applyFont="1" applyFill="1" applyBorder="1" applyAlignment="1">
      <alignment horizontal="left" vertical="center" wrapText="1"/>
    </xf>
    <xf numFmtId="0" fontId="0" fillId="4" borderId="22" xfId="0" applyFill="1" applyBorder="1" applyAlignment="1">
      <alignment vertical="center"/>
    </xf>
    <xf numFmtId="0" fontId="3" fillId="15" borderId="4" xfId="0" applyFont="1" applyFill="1" applyBorder="1" applyAlignment="1">
      <alignment vertical="center" wrapText="1"/>
    </xf>
    <xf numFmtId="0" fontId="3" fillId="15" borderId="10" xfId="0" applyFont="1" applyFill="1" applyBorder="1" applyAlignment="1">
      <alignment vertical="center" wrapText="1"/>
    </xf>
    <xf numFmtId="0" fontId="2" fillId="15" borderId="5" xfId="0" applyFont="1" applyFill="1" applyBorder="1" applyAlignment="1">
      <alignment vertical="center" wrapText="1"/>
    </xf>
    <xf numFmtId="0" fontId="2" fillId="15" borderId="4" xfId="0" applyFont="1" applyFill="1" applyBorder="1" applyAlignment="1">
      <alignment vertical="center" wrapText="1"/>
    </xf>
    <xf numFmtId="164" fontId="10" fillId="15" borderId="5" xfId="4" applyNumberFormat="1" applyFont="1" applyFill="1" applyBorder="1" applyAlignment="1">
      <alignment horizontal="right" vertical="center" wrapText="1"/>
    </xf>
    <xf numFmtId="0" fontId="2" fillId="15" borderId="5" xfId="0" applyFont="1" applyFill="1" applyBorder="1" applyAlignment="1">
      <alignment horizontal="right" vertical="center" wrapText="1"/>
    </xf>
    <xf numFmtId="44" fontId="6" fillId="15" borderId="1" xfId="3" applyNumberFormat="1" applyFont="1" applyFill="1" applyBorder="1" applyAlignment="1">
      <alignment horizontal="center" vertical="center" wrapText="1"/>
    </xf>
    <xf numFmtId="0" fontId="2" fillId="15" borderId="5" xfId="0" applyFont="1" applyFill="1" applyBorder="1" applyAlignment="1">
      <alignment horizontal="center" vertical="center" wrapText="1"/>
    </xf>
    <xf numFmtId="9" fontId="5" fillId="6" borderId="6" xfId="5" applyFont="1" applyFill="1" applyBorder="1" applyAlignment="1" applyProtection="1">
      <alignment horizontal="center" vertical="center" wrapText="1"/>
      <protection locked="0"/>
    </xf>
    <xf numFmtId="0" fontId="0" fillId="4" borderId="22" xfId="0" applyFill="1" applyBorder="1" applyAlignment="1">
      <alignment horizontal="left" vertical="center"/>
    </xf>
    <xf numFmtId="0" fontId="8" fillId="0" borderId="10" xfId="4" applyNumberFormat="1" applyFont="1" applyFill="1" applyBorder="1" applyAlignment="1" applyProtection="1">
      <alignment vertical="center" wrapText="1"/>
      <protection locked="0"/>
    </xf>
    <xf numFmtId="0" fontId="9" fillId="0" borderId="10" xfId="4" applyNumberFormat="1" applyFont="1" applyFill="1" applyBorder="1" applyAlignment="1" applyProtection="1">
      <alignment vertical="center" wrapText="1"/>
      <protection locked="0"/>
    </xf>
    <xf numFmtId="164" fontId="1" fillId="6" borderId="10" xfId="4" applyNumberFormat="1" applyFill="1" applyBorder="1" applyAlignment="1" applyProtection="1">
      <alignment vertical="center" wrapText="1"/>
      <protection locked="0"/>
    </xf>
    <xf numFmtId="14" fontId="33" fillId="4" borderId="10" xfId="0" quotePrefix="1" applyNumberFormat="1" applyFont="1" applyFill="1" applyBorder="1" applyAlignment="1">
      <alignment horizontal="left" vertical="center" wrapText="1"/>
    </xf>
    <xf numFmtId="0" fontId="33" fillId="4" borderId="5" xfId="0" applyFont="1" applyFill="1" applyBorder="1" applyAlignment="1">
      <alignment vertical="center" wrapText="1"/>
    </xf>
    <xf numFmtId="0" fontId="33" fillId="4" borderId="10" xfId="0" applyFont="1" applyFill="1" applyBorder="1" applyAlignment="1">
      <alignment horizontal="center" vertical="center" wrapText="1"/>
    </xf>
    <xf numFmtId="0" fontId="33" fillId="11" borderId="5" xfId="0" applyFont="1" applyFill="1" applyBorder="1" applyAlignment="1">
      <alignment horizontal="right" vertical="center" wrapText="1"/>
    </xf>
    <xf numFmtId="9" fontId="33" fillId="11" borderId="5" xfId="0" applyNumberFormat="1" applyFont="1" applyFill="1" applyBorder="1" applyAlignment="1">
      <alignment horizontal="right" vertical="center" wrapText="1"/>
    </xf>
    <xf numFmtId="3" fontId="34" fillId="4" borderId="10" xfId="4" applyNumberFormat="1" applyFont="1" applyFill="1" applyBorder="1" applyAlignment="1">
      <alignment horizontal="right" vertical="center" wrapText="1"/>
    </xf>
    <xf numFmtId="0" fontId="14" fillId="7" borderId="1" xfId="0" applyFont="1" applyFill="1" applyBorder="1" applyAlignment="1">
      <alignment horizontal="center" vertical="center" wrapText="1"/>
    </xf>
    <xf numFmtId="0" fontId="14" fillId="7" borderId="2" xfId="0" applyFont="1" applyFill="1" applyBorder="1" applyAlignment="1">
      <alignment horizontal="center" vertical="center" wrapText="1"/>
    </xf>
    <xf numFmtId="0" fontId="14" fillId="7" borderId="3"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16" fillId="4" borderId="1" xfId="0" applyFont="1" applyFill="1" applyBorder="1" applyAlignment="1">
      <alignment horizontal="right" vertical="center" wrapText="1"/>
    </xf>
    <xf numFmtId="0" fontId="16" fillId="4" borderId="2" xfId="0" applyFont="1" applyFill="1" applyBorder="1" applyAlignment="1">
      <alignment horizontal="right" vertical="center" wrapText="1"/>
    </xf>
    <xf numFmtId="0" fontId="16" fillId="4" borderId="3" xfId="0" applyFont="1" applyFill="1" applyBorder="1" applyAlignment="1">
      <alignment horizontal="right" vertical="center" wrapText="1"/>
    </xf>
    <xf numFmtId="44" fontId="20" fillId="6" borderId="1" xfId="3" applyNumberFormat="1" applyFont="1" applyFill="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17" fillId="8" borderId="1" xfId="0" applyFont="1" applyFill="1" applyBorder="1" applyAlignment="1">
      <alignment horizontal="center" vertical="center" wrapText="1"/>
    </xf>
    <xf numFmtId="0" fontId="17" fillId="8" borderId="2" xfId="0" applyFont="1" applyFill="1" applyBorder="1" applyAlignment="1">
      <alignment horizontal="center" vertical="center" wrapText="1"/>
    </xf>
    <xf numFmtId="0" fontId="17" fillId="8" borderId="3" xfId="0" applyFont="1" applyFill="1" applyBorder="1" applyAlignment="1">
      <alignment horizontal="center" vertical="center" wrapText="1"/>
    </xf>
    <xf numFmtId="0" fontId="18" fillId="8" borderId="12" xfId="0" applyFont="1" applyFill="1" applyBorder="1" applyAlignment="1">
      <alignment horizontal="center" vertical="center" wrapText="1"/>
    </xf>
    <xf numFmtId="0" fontId="18" fillId="8" borderId="9" xfId="0" applyFont="1" applyFill="1" applyBorder="1" applyAlignment="1">
      <alignment horizontal="center" vertical="center" wrapText="1"/>
    </xf>
    <xf numFmtId="0" fontId="18" fillId="8" borderId="5" xfId="0" applyFont="1" applyFill="1" applyBorder="1" applyAlignment="1">
      <alignment horizontal="center" vertical="center" wrapText="1"/>
    </xf>
    <xf numFmtId="0" fontId="15" fillId="11" borderId="1" xfId="0" applyFont="1" applyFill="1" applyBorder="1" applyAlignment="1">
      <alignment horizontal="left" vertical="center" wrapText="1"/>
    </xf>
    <xf numFmtId="0" fontId="15" fillId="11" borderId="2" xfId="0" applyFont="1" applyFill="1" applyBorder="1" applyAlignment="1">
      <alignment horizontal="left" vertical="center" wrapText="1"/>
    </xf>
    <xf numFmtId="0" fontId="15" fillId="11" borderId="3" xfId="0" applyFont="1" applyFill="1" applyBorder="1" applyAlignment="1">
      <alignment horizontal="left" vertical="center" wrapText="1"/>
    </xf>
    <xf numFmtId="9" fontId="5" fillId="13" borderId="10" xfId="0" applyNumberFormat="1" applyFont="1" applyFill="1" applyBorder="1" applyAlignment="1">
      <alignment horizontal="left" vertical="center" wrapText="1"/>
    </xf>
    <xf numFmtId="0" fontId="5" fillId="11" borderId="1" xfId="0" applyFont="1" applyFill="1" applyBorder="1" applyAlignment="1">
      <alignment horizontal="left" vertical="center" wrapText="1"/>
    </xf>
    <xf numFmtId="0" fontId="5" fillId="11" borderId="2" xfId="0" applyFont="1" applyFill="1" applyBorder="1" applyAlignment="1">
      <alignment horizontal="left" vertical="center" wrapText="1"/>
    </xf>
    <xf numFmtId="0" fontId="5" fillId="11" borderId="3" xfId="0" applyFont="1" applyFill="1" applyBorder="1" applyAlignment="1">
      <alignment horizontal="left" vertical="center" wrapText="1"/>
    </xf>
    <xf numFmtId="9" fontId="5" fillId="13" borderId="1" xfId="0" applyNumberFormat="1" applyFont="1" applyFill="1" applyBorder="1" applyAlignment="1">
      <alignment horizontal="left" vertical="center" wrapText="1"/>
    </xf>
    <xf numFmtId="9" fontId="5" fillId="13" borderId="2" xfId="0" applyNumberFormat="1" applyFont="1" applyFill="1" applyBorder="1" applyAlignment="1">
      <alignment horizontal="left" vertical="center" wrapText="1"/>
    </xf>
    <xf numFmtId="9" fontId="5" fillId="13" borderId="3" xfId="0" applyNumberFormat="1" applyFont="1" applyFill="1" applyBorder="1" applyAlignment="1">
      <alignment horizontal="left" vertical="center" wrapText="1"/>
    </xf>
    <xf numFmtId="0" fontId="12" fillId="5" borderId="1" xfId="0" applyFont="1" applyFill="1" applyBorder="1" applyAlignment="1">
      <alignment horizontal="right" vertical="center" wrapText="1"/>
    </xf>
    <xf numFmtId="0" fontId="12" fillId="5" borderId="2" xfId="0" applyFont="1" applyFill="1" applyBorder="1" applyAlignment="1">
      <alignment horizontal="right" vertical="center" wrapText="1"/>
    </xf>
    <xf numFmtId="0" fontId="12" fillId="5" borderId="3" xfId="0" applyFont="1" applyFill="1" applyBorder="1" applyAlignment="1">
      <alignment horizontal="right" vertical="center" wrapText="1"/>
    </xf>
    <xf numFmtId="0" fontId="12" fillId="5" borderId="1" xfId="0" applyFont="1" applyFill="1" applyBorder="1" applyAlignment="1">
      <alignment horizontal="left" vertical="center" wrapText="1"/>
    </xf>
    <xf numFmtId="0" fontId="12" fillId="5" borderId="2" xfId="0" applyFont="1" applyFill="1" applyBorder="1" applyAlignment="1">
      <alignment horizontal="left" vertical="center" wrapText="1"/>
    </xf>
    <xf numFmtId="0" fontId="12" fillId="5" borderId="3" xfId="0" applyFont="1" applyFill="1" applyBorder="1" applyAlignment="1">
      <alignment horizontal="left" vertical="center" wrapText="1"/>
    </xf>
    <xf numFmtId="165" fontId="26" fillId="6" borderId="1" xfId="4" applyNumberFormat="1" applyFont="1" applyFill="1" applyBorder="1" applyAlignment="1" applyProtection="1">
      <alignment horizontal="left" vertical="center" wrapText="1"/>
      <protection locked="0"/>
    </xf>
    <xf numFmtId="165" fontId="26" fillId="6" borderId="2" xfId="4" applyNumberFormat="1" applyFont="1" applyFill="1" applyBorder="1" applyAlignment="1" applyProtection="1">
      <alignment horizontal="left" vertical="center" wrapText="1"/>
      <protection locked="0"/>
    </xf>
    <xf numFmtId="165" fontId="26" fillId="6" borderId="3" xfId="4" applyNumberFormat="1" applyFont="1" applyFill="1" applyBorder="1" applyAlignment="1" applyProtection="1">
      <alignment horizontal="left" vertical="center" wrapText="1"/>
      <protection locked="0"/>
    </xf>
    <xf numFmtId="0" fontId="28" fillId="5" borderId="1" xfId="0" applyFont="1" applyFill="1" applyBorder="1" applyAlignment="1">
      <alignment horizontal="left" vertical="center" wrapText="1"/>
    </xf>
    <xf numFmtId="0" fontId="28" fillId="5" borderId="2" xfId="0" applyFont="1" applyFill="1" applyBorder="1" applyAlignment="1">
      <alignment horizontal="left" vertical="center" wrapText="1"/>
    </xf>
    <xf numFmtId="0" fontId="28" fillId="5" borderId="3" xfId="0" applyFont="1" applyFill="1" applyBorder="1" applyAlignment="1">
      <alignment horizontal="left" vertical="center" wrapText="1"/>
    </xf>
    <xf numFmtId="0" fontId="16" fillId="0" borderId="1" xfId="0" applyFont="1" applyBorder="1" applyAlignment="1">
      <alignment horizontal="right" vertical="center" wrapText="1"/>
    </xf>
    <xf numFmtId="0" fontId="16" fillId="0" borderId="2" xfId="0" applyFont="1" applyBorder="1" applyAlignment="1">
      <alignment horizontal="right" vertical="center" wrapText="1"/>
    </xf>
    <xf numFmtId="0" fontId="16" fillId="0" borderId="3" xfId="0" applyFont="1" applyBorder="1" applyAlignment="1">
      <alignment horizontal="right" vertical="center" wrapText="1"/>
    </xf>
    <xf numFmtId="0" fontId="16" fillId="4" borderId="0" xfId="0" applyFont="1" applyFill="1" applyAlignment="1">
      <alignment horizontal="center" vertical="center" wrapText="1"/>
    </xf>
    <xf numFmtId="9" fontId="5" fillId="12" borderId="1" xfId="0" applyNumberFormat="1" applyFont="1" applyFill="1" applyBorder="1" applyAlignment="1">
      <alignment horizontal="left" vertical="center" wrapText="1"/>
    </xf>
    <xf numFmtId="9" fontId="5" fillId="12" borderId="2" xfId="0" applyNumberFormat="1" applyFont="1" applyFill="1" applyBorder="1" applyAlignment="1">
      <alignment horizontal="left" vertical="center" wrapText="1"/>
    </xf>
    <xf numFmtId="9" fontId="5" fillId="12" borderId="3" xfId="0" applyNumberFormat="1" applyFont="1" applyFill="1" applyBorder="1" applyAlignment="1">
      <alignment horizontal="left" vertical="center" wrapText="1"/>
    </xf>
    <xf numFmtId="44" fontId="0" fillId="6" borderId="22" xfId="3" applyNumberFormat="1" applyFont="1" applyFill="1" applyBorder="1" applyAlignment="1" applyProtection="1">
      <alignment horizontal="left" vertical="center" wrapText="1"/>
      <protection locked="0"/>
    </xf>
    <xf numFmtId="0" fontId="12" fillId="5" borderId="18" xfId="0" applyFont="1" applyFill="1" applyBorder="1" applyAlignment="1">
      <alignment horizontal="center" vertical="center" wrapText="1"/>
    </xf>
    <xf numFmtId="0" fontId="12" fillId="5" borderId="19" xfId="0" applyFont="1" applyFill="1" applyBorder="1" applyAlignment="1">
      <alignment horizontal="center" vertical="center" wrapText="1"/>
    </xf>
    <xf numFmtId="0" fontId="12" fillId="5" borderId="20" xfId="0" applyFont="1" applyFill="1" applyBorder="1" applyAlignment="1">
      <alignment horizontal="center" vertical="center" wrapText="1"/>
    </xf>
    <xf numFmtId="9" fontId="12" fillId="5" borderId="12" xfId="0" applyNumberFormat="1" applyFont="1" applyFill="1" applyBorder="1" applyAlignment="1">
      <alignment horizontal="left" vertical="center"/>
    </xf>
    <xf numFmtId="0" fontId="12" fillId="5" borderId="9" xfId="0" applyFont="1" applyFill="1" applyBorder="1" applyAlignment="1">
      <alignment horizontal="left" vertical="center"/>
    </xf>
    <xf numFmtId="0" fontId="12" fillId="5" borderId="5" xfId="0" applyFont="1" applyFill="1" applyBorder="1" applyAlignment="1">
      <alignment horizontal="left" vertical="center"/>
    </xf>
    <xf numFmtId="44" fontId="6" fillId="6" borderId="1" xfId="3" applyNumberFormat="1" applyFont="1" applyFill="1" applyBorder="1" applyAlignment="1">
      <alignment horizontal="center" vertical="center" wrapText="1"/>
    </xf>
    <xf numFmtId="44" fontId="6" fillId="6" borderId="2" xfId="3" applyNumberFormat="1" applyFont="1" applyFill="1" applyBorder="1" applyAlignment="1">
      <alignment horizontal="center" vertical="center" wrapText="1"/>
    </xf>
    <xf numFmtId="44" fontId="6" fillId="6" borderId="3" xfId="3" applyNumberFormat="1" applyFont="1" applyFill="1" applyBorder="1" applyAlignment="1">
      <alignment horizontal="center" vertical="center" wrapText="1"/>
    </xf>
    <xf numFmtId="9" fontId="11" fillId="4" borderId="1" xfId="0" applyNumberFormat="1" applyFont="1" applyFill="1" applyBorder="1" applyAlignment="1">
      <alignment horizontal="right"/>
    </xf>
    <xf numFmtId="9" fontId="11" fillId="4" borderId="2" xfId="0" applyNumberFormat="1" applyFont="1" applyFill="1" applyBorder="1" applyAlignment="1">
      <alignment horizontal="right"/>
    </xf>
    <xf numFmtId="9" fontId="11" fillId="4" borderId="3" xfId="0" applyNumberFormat="1" applyFont="1" applyFill="1" applyBorder="1" applyAlignment="1">
      <alignment horizontal="right"/>
    </xf>
    <xf numFmtId="0" fontId="10" fillId="4" borderId="6"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5" fillId="4" borderId="6" xfId="0" applyFont="1" applyFill="1" applyBorder="1" applyAlignment="1">
      <alignment horizontal="left" vertical="center" wrapText="1"/>
    </xf>
    <xf numFmtId="0" fontId="5" fillId="4" borderId="7" xfId="0" applyFont="1" applyFill="1" applyBorder="1" applyAlignment="1">
      <alignment horizontal="left" vertical="center" wrapText="1"/>
    </xf>
    <xf numFmtId="0" fontId="2" fillId="4" borderId="6"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4" xfId="0" applyFont="1" applyFill="1" applyBorder="1" applyAlignment="1">
      <alignment horizontal="left" vertical="center" wrapText="1"/>
    </xf>
    <xf numFmtId="0" fontId="6" fillId="4" borderId="10" xfId="0" applyFont="1" applyFill="1" applyBorder="1" applyAlignment="1">
      <alignment horizontal="left" vertical="center"/>
    </xf>
    <xf numFmtId="0" fontId="11" fillId="4" borderId="1" xfId="0" applyFont="1" applyFill="1" applyBorder="1" applyAlignment="1">
      <alignment horizontal="right"/>
    </xf>
    <xf numFmtId="0" fontId="11" fillId="4" borderId="2" xfId="0" applyFont="1" applyFill="1" applyBorder="1" applyAlignment="1">
      <alignment horizontal="right"/>
    </xf>
    <xf numFmtId="0" fontId="11" fillId="4" borderId="3" xfId="0" applyFont="1" applyFill="1" applyBorder="1" applyAlignment="1">
      <alignment horizontal="right"/>
    </xf>
    <xf numFmtId="0" fontId="0" fillId="4" borderId="10" xfId="0" applyFill="1" applyBorder="1" applyAlignment="1">
      <alignment horizontal="left" vertical="center" wrapText="1"/>
    </xf>
    <xf numFmtId="0" fontId="9"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4" xfId="0" applyFont="1" applyBorder="1" applyAlignment="1">
      <alignment horizontal="left" vertical="center" wrapText="1"/>
    </xf>
    <xf numFmtId="0" fontId="12" fillId="5" borderId="22" xfId="0" applyFont="1" applyFill="1" applyBorder="1" applyAlignment="1">
      <alignment horizontal="center" vertical="center" wrapText="1"/>
    </xf>
    <xf numFmtId="0" fontId="12" fillId="5" borderId="1" xfId="0" applyFont="1" applyFill="1" applyBorder="1" applyAlignment="1">
      <alignment vertical="center" wrapText="1"/>
    </xf>
    <xf numFmtId="0" fontId="12" fillId="5" borderId="2" xfId="0" applyFont="1" applyFill="1" applyBorder="1" applyAlignment="1">
      <alignment vertical="center" wrapText="1"/>
    </xf>
    <xf numFmtId="0" fontId="12" fillId="5" borderId="3" xfId="0" applyFont="1" applyFill="1" applyBorder="1" applyAlignment="1">
      <alignment vertical="center" wrapText="1"/>
    </xf>
    <xf numFmtId="49" fontId="32" fillId="15" borderId="1" xfId="3" applyNumberFormat="1" applyFont="1" applyFill="1" applyBorder="1" applyAlignment="1">
      <alignment horizontal="left" vertical="center" wrapText="1"/>
    </xf>
    <xf numFmtId="49" fontId="32" fillId="15" borderId="2" xfId="3" applyNumberFormat="1" applyFont="1" applyFill="1" applyBorder="1" applyAlignment="1">
      <alignment horizontal="left" vertical="center" wrapText="1"/>
    </xf>
    <xf numFmtId="49" fontId="32" fillId="15" borderId="3" xfId="3" applyNumberFormat="1" applyFont="1" applyFill="1" applyBorder="1" applyAlignment="1">
      <alignment horizontal="left" vertical="center" wrapText="1"/>
    </xf>
    <xf numFmtId="9" fontId="11" fillId="4" borderId="9" xfId="0" applyNumberFormat="1" applyFont="1" applyFill="1" applyBorder="1" applyAlignment="1">
      <alignment horizontal="right"/>
    </xf>
    <xf numFmtId="0" fontId="5" fillId="4" borderId="8"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4" borderId="10" xfId="0" applyFont="1" applyFill="1" applyBorder="1" applyAlignment="1">
      <alignment horizontal="left" vertical="center" wrapText="1"/>
    </xf>
    <xf numFmtId="0" fontId="5" fillId="4" borderId="6" xfId="0" applyFont="1" applyFill="1" applyBorder="1" applyAlignment="1">
      <alignment vertical="center" wrapText="1"/>
    </xf>
    <xf numFmtId="0" fontId="5" fillId="4" borderId="4" xfId="0" applyFont="1" applyFill="1" applyBorder="1" applyAlignment="1">
      <alignment vertical="center" wrapText="1"/>
    </xf>
    <xf numFmtId="44" fontId="6" fillId="6" borderId="1" xfId="3" applyNumberFormat="1" applyFont="1" applyFill="1" applyBorder="1" applyAlignment="1">
      <alignment horizontal="right" vertical="center" wrapText="1"/>
    </xf>
    <xf numFmtId="44" fontId="6" fillId="6" borderId="2" xfId="3" applyNumberFormat="1" applyFont="1" applyFill="1" applyBorder="1" applyAlignment="1">
      <alignment horizontal="right" vertical="center" wrapText="1"/>
    </xf>
    <xf numFmtId="0" fontId="12" fillId="5" borderId="12" xfId="0" applyFont="1" applyFill="1" applyBorder="1" applyAlignment="1">
      <alignment horizontal="left" vertical="center" wrapText="1"/>
    </xf>
    <xf numFmtId="0" fontId="12" fillId="5" borderId="9" xfId="0" applyFont="1" applyFill="1" applyBorder="1" applyAlignment="1">
      <alignment horizontal="left" vertical="center" wrapText="1"/>
    </xf>
    <xf numFmtId="0" fontId="12" fillId="5" borderId="5" xfId="0" applyFont="1" applyFill="1" applyBorder="1" applyAlignment="1">
      <alignment horizontal="left" vertical="center" wrapText="1"/>
    </xf>
    <xf numFmtId="9" fontId="11" fillId="4" borderId="12" xfId="0" applyNumberFormat="1" applyFont="1" applyFill="1" applyBorder="1" applyAlignment="1">
      <alignment horizontal="right"/>
    </xf>
    <xf numFmtId="49" fontId="6" fillId="15" borderId="18" xfId="3" applyNumberFormat="1" applyFont="1" applyFill="1" applyBorder="1" applyAlignment="1">
      <alignment horizontal="left" vertical="top" wrapText="1"/>
    </xf>
    <xf numFmtId="49" fontId="0" fillId="15" borderId="19" xfId="0" applyNumberFormat="1" applyFill="1" applyBorder="1" applyAlignment="1">
      <alignment horizontal="left" vertical="top" wrapText="1"/>
    </xf>
    <xf numFmtId="44" fontId="6" fillId="6" borderId="34" xfId="3" applyNumberFormat="1" applyFont="1" applyFill="1" applyBorder="1" applyAlignment="1">
      <alignment horizontal="center" vertical="center" wrapText="1"/>
    </xf>
    <xf numFmtId="44" fontId="6" fillId="6" borderId="13" xfId="3" applyNumberFormat="1" applyFont="1" applyFill="1" applyBorder="1" applyAlignment="1">
      <alignment horizontal="center" vertical="center" wrapText="1"/>
    </xf>
    <xf numFmtId="44" fontId="0" fillId="6" borderId="22" xfId="3" applyNumberFormat="1" applyFont="1" applyFill="1" applyBorder="1" applyAlignment="1" applyProtection="1">
      <alignment horizontal="center" vertical="top" wrapText="1"/>
      <protection locked="0"/>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4" xfId="0" applyFont="1" applyBorder="1" applyAlignment="1">
      <alignment horizontal="left" vertical="center" wrapText="1"/>
    </xf>
    <xf numFmtId="0" fontId="11" fillId="9" borderId="1" xfId="0" applyFont="1" applyFill="1" applyBorder="1" applyAlignment="1">
      <alignment horizontal="center"/>
    </xf>
    <xf numFmtId="0" fontId="11" fillId="9" borderId="2" xfId="0" applyFont="1" applyFill="1" applyBorder="1" applyAlignment="1">
      <alignment horizontal="center"/>
    </xf>
    <xf numFmtId="0" fontId="11" fillId="9" borderId="3" xfId="0" applyFont="1" applyFill="1" applyBorder="1" applyAlignment="1">
      <alignment horizontal="center"/>
    </xf>
    <xf numFmtId="0" fontId="5" fillId="4" borderId="7" xfId="0" applyFont="1" applyFill="1" applyBorder="1" applyAlignment="1">
      <alignment vertical="center" wrapText="1"/>
    </xf>
    <xf numFmtId="0" fontId="15" fillId="4" borderId="6" xfId="0" applyFont="1" applyFill="1" applyBorder="1" applyAlignment="1">
      <alignment horizontal="left" vertical="center" wrapText="1"/>
    </xf>
    <xf numFmtId="0" fontId="15" fillId="4" borderId="7" xfId="0" applyFont="1" applyFill="1" applyBorder="1" applyAlignment="1">
      <alignment horizontal="left" vertical="center" wrapText="1"/>
    </xf>
    <xf numFmtId="0" fontId="3" fillId="9" borderId="1" xfId="0" applyFont="1" applyFill="1" applyBorder="1" applyAlignment="1">
      <alignment horizontal="center" vertical="center" wrapText="1"/>
    </xf>
    <xf numFmtId="0" fontId="3" fillId="9" borderId="2" xfId="0" applyFont="1" applyFill="1" applyBorder="1" applyAlignment="1">
      <alignment horizontal="center" vertical="center" wrapText="1"/>
    </xf>
    <xf numFmtId="0" fontId="3" fillId="9" borderId="3" xfId="0" applyFont="1" applyFill="1" applyBorder="1" applyAlignment="1">
      <alignment horizontal="center" vertical="center" wrapText="1"/>
    </xf>
    <xf numFmtId="0" fontId="11" fillId="5" borderId="1" xfId="0" applyFont="1" applyFill="1" applyBorder="1" applyAlignment="1">
      <alignment horizontal="center"/>
    </xf>
    <xf numFmtId="0" fontId="11" fillId="5" borderId="2" xfId="0" applyFont="1" applyFill="1" applyBorder="1" applyAlignment="1">
      <alignment horizontal="center"/>
    </xf>
    <xf numFmtId="0" fontId="6" fillId="5" borderId="1" xfId="0" applyFont="1" applyFill="1" applyBorder="1" applyAlignment="1">
      <alignment horizontal="center"/>
    </xf>
    <xf numFmtId="0" fontId="6" fillId="5" borderId="2" xfId="0" applyFont="1" applyFill="1" applyBorder="1" applyAlignment="1">
      <alignment horizontal="center"/>
    </xf>
    <xf numFmtId="0" fontId="6" fillId="5" borderId="3" xfId="0" applyFont="1" applyFill="1" applyBorder="1" applyAlignment="1">
      <alignment horizontal="center"/>
    </xf>
    <xf numFmtId="0" fontId="0" fillId="14" borderId="21" xfId="0" applyFill="1" applyBorder="1" applyAlignment="1">
      <alignment horizontal="center"/>
    </xf>
    <xf numFmtId="0" fontId="4" fillId="4" borderId="10" xfId="0" applyFont="1" applyFill="1" applyBorder="1" applyAlignment="1">
      <alignment horizontal="right" vertical="center" wrapText="1"/>
    </xf>
    <xf numFmtId="0" fontId="6" fillId="4" borderId="6" xfId="2" applyFont="1" applyFill="1" applyBorder="1" applyAlignment="1">
      <alignment horizontal="left" vertical="center" wrapText="1"/>
    </xf>
    <xf numFmtId="0" fontId="6" fillId="4" borderId="7" xfId="2" applyFont="1" applyFill="1" applyBorder="1" applyAlignment="1">
      <alignment horizontal="left" vertical="center" wrapText="1"/>
    </xf>
    <xf numFmtId="0" fontId="6" fillId="4" borderId="4" xfId="2" applyFont="1" applyFill="1" applyBorder="1" applyAlignment="1">
      <alignment horizontal="left" vertical="center" wrapText="1"/>
    </xf>
    <xf numFmtId="0" fontId="12" fillId="5" borderId="14" xfId="0" applyFont="1" applyFill="1" applyBorder="1" applyAlignment="1">
      <alignment vertical="center" wrapText="1"/>
    </xf>
    <xf numFmtId="0" fontId="12" fillId="5" borderId="23" xfId="0" applyFont="1" applyFill="1" applyBorder="1" applyAlignment="1">
      <alignment vertical="center" wrapText="1"/>
    </xf>
    <xf numFmtId="0" fontId="12" fillId="5" borderId="24" xfId="0" applyFont="1" applyFill="1" applyBorder="1" applyAlignment="1">
      <alignment vertical="center" wrapText="1"/>
    </xf>
    <xf numFmtId="0" fontId="12" fillId="5" borderId="14"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cellXfs>
  <cellStyles count="6">
    <cellStyle name="20% - Accent1" xfId="2" builtinId="30"/>
    <cellStyle name="20% - Accent3" xfId="3" builtinId="38"/>
    <cellStyle name="Comma" xfId="4" builtinId="3"/>
    <cellStyle name="Currency" xfId="1" builtinId="4"/>
    <cellStyle name="Normal" xfId="0" builtinId="0"/>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Dan Donovan" id="{730613A7-B3FE-4B73-BFA2-D1BFF6F601A0}" userId="S::ddonovan@diameterservices.com::9cca9088-ce2e-496b-b3f4-db95c87dac1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13" dT="2025-10-21T16:55:38.54" personId="{730613A7-B3FE-4B73-BFA2-D1BFF6F601A0}" id="{4C6F270E-BFFF-4EAF-858A-5C1C338832C1}">
    <text>Integration from MIS to CIS goes here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AD0D0-5562-4C63-B823-CF2214EDCAB4}">
  <sheetPr>
    <tabColor theme="1"/>
    <pageSetUpPr fitToPage="1"/>
  </sheetPr>
  <dimension ref="A1:B54"/>
  <sheetViews>
    <sheetView tabSelected="1" zoomScaleNormal="100" workbookViewId="0">
      <selection activeCell="B1" sqref="B1"/>
    </sheetView>
  </sheetViews>
  <sheetFormatPr defaultColWidth="9" defaultRowHeight="15" x14ac:dyDescent="0.25"/>
  <cols>
    <col min="1" max="1" width="3.5703125" style="188" customWidth="1"/>
    <col min="2" max="2" width="166.85546875" style="190" customWidth="1"/>
    <col min="3" max="16384" width="9" style="190"/>
  </cols>
  <sheetData>
    <row r="1" spans="1:2" ht="18.75" x14ac:dyDescent="0.25">
      <c r="B1" s="189" t="s">
        <v>269</v>
      </c>
    </row>
    <row r="2" spans="1:2" x14ac:dyDescent="0.25">
      <c r="B2" s="191"/>
    </row>
    <row r="3" spans="1:2" x14ac:dyDescent="0.25">
      <c r="A3" s="192" t="s">
        <v>361</v>
      </c>
    </row>
    <row r="4" spans="1:2" x14ac:dyDescent="0.25">
      <c r="A4" s="188" t="s">
        <v>277</v>
      </c>
      <c r="B4" s="193" t="s">
        <v>360</v>
      </c>
    </row>
    <row r="5" spans="1:2" ht="30" x14ac:dyDescent="0.25">
      <c r="A5" s="188" t="s">
        <v>278</v>
      </c>
      <c r="B5" s="194" t="s">
        <v>467</v>
      </c>
    </row>
    <row r="6" spans="1:2" x14ac:dyDescent="0.25">
      <c r="B6" s="193"/>
    </row>
    <row r="7" spans="1:2" x14ac:dyDescent="0.25">
      <c r="A7" s="195" t="s">
        <v>257</v>
      </c>
    </row>
    <row r="8" spans="1:2" x14ac:dyDescent="0.25">
      <c r="A8" s="188" t="s">
        <v>271</v>
      </c>
      <c r="B8" s="193" t="s">
        <v>272</v>
      </c>
    </row>
    <row r="9" spans="1:2" ht="30" x14ac:dyDescent="0.25">
      <c r="A9" s="188" t="s">
        <v>271</v>
      </c>
      <c r="B9" s="193" t="s">
        <v>363</v>
      </c>
    </row>
    <row r="10" spans="1:2" x14ac:dyDescent="0.25">
      <c r="A10" s="188" t="s">
        <v>271</v>
      </c>
      <c r="B10" s="193" t="s">
        <v>273</v>
      </c>
    </row>
    <row r="11" spans="1:2" ht="30" x14ac:dyDescent="0.25">
      <c r="A11" s="188" t="s">
        <v>271</v>
      </c>
      <c r="B11" s="193" t="s">
        <v>274</v>
      </c>
    </row>
    <row r="12" spans="1:2" x14ac:dyDescent="0.25">
      <c r="A12" s="188" t="s">
        <v>271</v>
      </c>
      <c r="B12" s="193" t="s">
        <v>275</v>
      </c>
    </row>
    <row r="13" spans="1:2" ht="30" x14ac:dyDescent="0.25">
      <c r="A13" s="188" t="s">
        <v>271</v>
      </c>
      <c r="B13" s="193" t="s">
        <v>362</v>
      </c>
    </row>
    <row r="14" spans="1:2" x14ac:dyDescent="0.25">
      <c r="A14" s="188" t="s">
        <v>271</v>
      </c>
      <c r="B14" s="193" t="s">
        <v>276</v>
      </c>
    </row>
    <row r="15" spans="1:2" x14ac:dyDescent="0.25">
      <c r="B15" s="193"/>
    </row>
    <row r="16" spans="1:2" x14ac:dyDescent="0.25">
      <c r="A16" s="192" t="s">
        <v>334</v>
      </c>
    </row>
    <row r="17" spans="1:2" x14ac:dyDescent="0.25">
      <c r="A17" s="188" t="s">
        <v>271</v>
      </c>
      <c r="B17" s="193" t="s">
        <v>279</v>
      </c>
    </row>
    <row r="18" spans="1:2" x14ac:dyDescent="0.25">
      <c r="B18" s="193"/>
    </row>
    <row r="19" spans="1:2" x14ac:dyDescent="0.25">
      <c r="A19" s="192" t="s">
        <v>335</v>
      </c>
    </row>
    <row r="20" spans="1:2" x14ac:dyDescent="0.25">
      <c r="A20" s="188" t="s">
        <v>271</v>
      </c>
      <c r="B20" s="193" t="s">
        <v>279</v>
      </c>
    </row>
    <row r="21" spans="1:2" x14ac:dyDescent="0.25">
      <c r="A21" s="188" t="s">
        <v>271</v>
      </c>
      <c r="B21" s="193" t="s">
        <v>309</v>
      </c>
    </row>
    <row r="22" spans="1:2" x14ac:dyDescent="0.25">
      <c r="B22" s="193"/>
    </row>
    <row r="23" spans="1:2" x14ac:dyDescent="0.25">
      <c r="A23" s="192" t="s">
        <v>336</v>
      </c>
    </row>
    <row r="24" spans="1:2" x14ac:dyDescent="0.25">
      <c r="A24" s="188" t="s">
        <v>271</v>
      </c>
      <c r="B24" s="193" t="s">
        <v>364</v>
      </c>
    </row>
    <row r="25" spans="1:2" ht="30" customHeight="1" x14ac:dyDescent="0.25">
      <c r="A25" s="188" t="s">
        <v>271</v>
      </c>
      <c r="B25" s="193" t="s">
        <v>307</v>
      </c>
    </row>
    <row r="26" spans="1:2" x14ac:dyDescent="0.25">
      <c r="A26" s="188" t="s">
        <v>271</v>
      </c>
      <c r="B26" s="193" t="s">
        <v>280</v>
      </c>
    </row>
    <row r="27" spans="1:2" x14ac:dyDescent="0.25">
      <c r="A27" s="188" t="s">
        <v>271</v>
      </c>
      <c r="B27" s="193" t="s">
        <v>281</v>
      </c>
    </row>
    <row r="28" spans="1:2" x14ac:dyDescent="0.25">
      <c r="B28" s="193"/>
    </row>
    <row r="29" spans="1:2" x14ac:dyDescent="0.25">
      <c r="A29" s="192" t="s">
        <v>365</v>
      </c>
    </row>
    <row r="30" spans="1:2" x14ac:dyDescent="0.25">
      <c r="A30" s="188" t="s">
        <v>271</v>
      </c>
      <c r="B30" s="193" t="s">
        <v>433</v>
      </c>
    </row>
    <row r="31" spans="1:2" ht="30" x14ac:dyDescent="0.25">
      <c r="A31" s="188" t="s">
        <v>271</v>
      </c>
      <c r="B31" s="193" t="s">
        <v>434</v>
      </c>
    </row>
    <row r="32" spans="1:2" x14ac:dyDescent="0.25">
      <c r="B32" s="193"/>
    </row>
    <row r="33" spans="1:2" x14ac:dyDescent="0.25">
      <c r="A33" s="192" t="s">
        <v>337</v>
      </c>
    </row>
    <row r="34" spans="1:2" x14ac:dyDescent="0.25">
      <c r="A34" s="188" t="s">
        <v>271</v>
      </c>
      <c r="B34" s="193" t="s">
        <v>349</v>
      </c>
    </row>
    <row r="35" spans="1:2" x14ac:dyDescent="0.25">
      <c r="A35" s="188" t="s">
        <v>271</v>
      </c>
      <c r="B35" s="193" t="s">
        <v>282</v>
      </c>
    </row>
    <row r="36" spans="1:2" ht="30" x14ac:dyDescent="0.25">
      <c r="A36" s="188" t="s">
        <v>271</v>
      </c>
      <c r="B36" s="193" t="s">
        <v>366</v>
      </c>
    </row>
    <row r="37" spans="1:2" x14ac:dyDescent="0.25">
      <c r="B37" s="193"/>
    </row>
    <row r="38" spans="1:2" x14ac:dyDescent="0.25">
      <c r="A38" s="192" t="s">
        <v>338</v>
      </c>
    </row>
    <row r="39" spans="1:2" x14ac:dyDescent="0.25">
      <c r="A39" s="188" t="s">
        <v>271</v>
      </c>
      <c r="B39" s="196" t="s">
        <v>367</v>
      </c>
    </row>
    <row r="41" spans="1:2" x14ac:dyDescent="0.25">
      <c r="A41" s="192" t="s">
        <v>339</v>
      </c>
    </row>
    <row r="42" spans="1:2" ht="30" x14ac:dyDescent="0.25">
      <c r="A42" s="188" t="s">
        <v>271</v>
      </c>
      <c r="B42" s="197" t="s">
        <v>368</v>
      </c>
    </row>
    <row r="43" spans="1:2" x14ac:dyDescent="0.25">
      <c r="A43" s="188" t="s">
        <v>271</v>
      </c>
      <c r="B43" s="197" t="s">
        <v>283</v>
      </c>
    </row>
    <row r="44" spans="1:2" x14ac:dyDescent="0.25">
      <c r="A44" s="188" t="s">
        <v>271</v>
      </c>
      <c r="B44" s="193" t="s">
        <v>284</v>
      </c>
    </row>
    <row r="45" spans="1:2" x14ac:dyDescent="0.25">
      <c r="A45" s="188" t="s">
        <v>271</v>
      </c>
      <c r="B45" s="193" t="s">
        <v>285</v>
      </c>
    </row>
    <row r="46" spans="1:2" x14ac:dyDescent="0.25">
      <c r="B46" s="193"/>
    </row>
    <row r="47" spans="1:2" x14ac:dyDescent="0.25">
      <c r="A47" s="192" t="s">
        <v>340</v>
      </c>
    </row>
    <row r="48" spans="1:2" ht="30" x14ac:dyDescent="0.25">
      <c r="A48" s="188" t="s">
        <v>271</v>
      </c>
      <c r="B48" s="210" t="s">
        <v>428</v>
      </c>
    </row>
    <row r="49" spans="1:2" x14ac:dyDescent="0.25">
      <c r="B49" s="193"/>
    </row>
    <row r="50" spans="1:2" x14ac:dyDescent="0.25">
      <c r="A50" s="198" t="s">
        <v>341</v>
      </c>
    </row>
    <row r="51" spans="1:2" ht="30" x14ac:dyDescent="0.25">
      <c r="A51" s="188" t="s">
        <v>271</v>
      </c>
      <c r="B51" s="197" t="s">
        <v>429</v>
      </c>
    </row>
    <row r="52" spans="1:2" x14ac:dyDescent="0.25">
      <c r="B52" s="199"/>
    </row>
    <row r="53" spans="1:2" x14ac:dyDescent="0.25">
      <c r="B53" s="199"/>
    </row>
    <row r="54" spans="1:2" x14ac:dyDescent="0.25">
      <c r="B54" s="196"/>
    </row>
  </sheetData>
  <sheetProtection algorithmName="SHA-512" hashValue="rrhz+rkk1T35m/+43R7UhwvQjNIuClPUc4UI/DCY/7Wsl1Cn63HFcsag+wHoi6tR5WZ2Ya4DR64p2+kxjbWz0w==" saltValue="UfJ2S+g3ekC8P9zOymbsLg==" spinCount="100000" sheet="1" objects="1" scenarios="1"/>
  <pageMargins left="0.23622047244094491" right="0.23622047244094491" top="0.74803149606299213" bottom="0.74803149606299213" header="0.31496062992125984" footer="0.31496062992125984"/>
  <pageSetup scale="97" fitToHeight="0" orientation="landscape" horizontalDpi="4294967293" verticalDpi="4294967293" r:id="rId1"/>
  <headerFooter>
    <oddHeader xml:space="preserve">&amp;CCity of Pleasanton
RFP Number; Water Meter Replacement and AMI System Installation Project
</oddHeader>
    <oddFooter>&amp;LCity of Pleasanton, CA&amp;C&amp;A | Page &amp;P of &amp;N&amp;RDiameter Services copyright 2025</oddFooter>
  </headerFooter>
  <rowBreaks count="2" manualBreakCount="2">
    <brk id="28" max="1" man="1"/>
    <brk id="31" max="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5" tint="0.79998168889431442"/>
    <pageSetUpPr fitToPage="1"/>
  </sheetPr>
  <dimension ref="A1:O64"/>
  <sheetViews>
    <sheetView topLeftCell="C5" workbookViewId="0">
      <selection activeCell="H9" sqref="H9"/>
    </sheetView>
  </sheetViews>
  <sheetFormatPr defaultColWidth="9.28515625" defaultRowHeight="15" x14ac:dyDescent="0.25"/>
  <cols>
    <col min="1" max="1" width="9.28515625" style="1"/>
    <col min="2" max="2" width="18.28515625" style="1" customWidth="1"/>
    <col min="3" max="3" width="51.7109375" style="1" customWidth="1"/>
    <col min="4" max="4" width="20.7109375" style="1" customWidth="1"/>
    <col min="5" max="5" width="9.28515625" style="1"/>
    <col min="6" max="6" width="11.42578125" style="1" customWidth="1"/>
    <col min="7" max="7" width="9.42578125" style="1" bestFit="1" customWidth="1"/>
    <col min="8" max="8" width="9.28515625" style="1"/>
    <col min="9" max="9" width="12.7109375" style="1" customWidth="1"/>
    <col min="10" max="10" width="20.42578125" style="1" customWidth="1"/>
    <col min="11" max="11" width="35.28515625" style="1" customWidth="1"/>
    <col min="12" max="15" width="19.28515625" style="1" bestFit="1" customWidth="1"/>
    <col min="16" max="16384" width="9.28515625" style="1"/>
  </cols>
  <sheetData>
    <row r="1" spans="1:15" ht="21.75" customHeight="1" thickBot="1" x14ac:dyDescent="0.3">
      <c r="A1" s="275" t="s">
        <v>0</v>
      </c>
      <c r="B1" s="276"/>
      <c r="C1" s="276"/>
      <c r="D1" s="277"/>
      <c r="E1" s="278" t="str">
        <f>'C Pricing Form'!E1</f>
        <v>City of Pleasanton</v>
      </c>
      <c r="F1" s="279"/>
      <c r="G1" s="279"/>
      <c r="H1" s="279"/>
      <c r="I1" s="279"/>
      <c r="J1" s="279"/>
      <c r="K1" s="280"/>
      <c r="L1" s="145"/>
    </row>
    <row r="2" spans="1:15" ht="21.75" thickBot="1" x14ac:dyDescent="0.3">
      <c r="A2" s="275" t="s">
        <v>1</v>
      </c>
      <c r="B2" s="276"/>
      <c r="C2" s="276"/>
      <c r="D2" s="277"/>
      <c r="E2" s="278">
        <f>+'C Pricing Form'!E2</f>
        <v>0</v>
      </c>
      <c r="F2" s="279"/>
      <c r="G2" s="279"/>
      <c r="H2" s="279"/>
      <c r="I2" s="279"/>
      <c r="J2" s="279"/>
      <c r="K2" s="280"/>
    </row>
    <row r="3" spans="1:15" ht="21.75" customHeight="1" thickBot="1" x14ac:dyDescent="0.3">
      <c r="A3" s="275" t="s">
        <v>2</v>
      </c>
      <c r="B3" s="276"/>
      <c r="C3" s="276"/>
      <c r="D3" s="276"/>
      <c r="E3" s="278" t="str">
        <f>+'C Pricing Form'!E3</f>
        <v>RFP# 25.604 AMI Replacement Project</v>
      </c>
      <c r="F3" s="279"/>
      <c r="G3" s="279"/>
      <c r="H3" s="279"/>
      <c r="I3" s="279"/>
      <c r="J3" s="279"/>
      <c r="K3" s="280"/>
    </row>
    <row r="4" spans="1:15" ht="21.75" thickBot="1" x14ac:dyDescent="0.4">
      <c r="A4" s="298" t="s">
        <v>298</v>
      </c>
      <c r="B4" s="299"/>
      <c r="C4" s="299"/>
      <c r="D4" s="299"/>
      <c r="E4" s="299"/>
      <c r="F4" s="299"/>
      <c r="G4" s="299"/>
      <c r="H4" s="299"/>
      <c r="I4" s="299"/>
      <c r="J4" s="299"/>
      <c r="K4" s="300"/>
      <c r="L4" s="350" t="s">
        <v>132</v>
      </c>
      <c r="M4" s="351"/>
      <c r="N4" s="351"/>
      <c r="O4" s="352"/>
    </row>
    <row r="5" spans="1:15" ht="46.5" customHeight="1" thickBot="1" x14ac:dyDescent="0.3">
      <c r="A5" s="301" t="s">
        <v>133</v>
      </c>
      <c r="B5" s="302"/>
      <c r="C5" s="302"/>
      <c r="D5" s="302"/>
      <c r="E5" s="302"/>
      <c r="F5" s="302"/>
      <c r="G5" s="302"/>
      <c r="H5" s="302"/>
      <c r="I5" s="302"/>
      <c r="J5" s="302"/>
      <c r="K5" s="303"/>
      <c r="L5" s="62"/>
      <c r="M5" s="62"/>
      <c r="N5" s="62"/>
      <c r="O5" s="62"/>
    </row>
    <row r="6" spans="1:15" ht="30.75" thickBot="1" x14ac:dyDescent="0.3">
      <c r="A6" s="3" t="s">
        <v>21</v>
      </c>
      <c r="B6" s="3" t="s">
        <v>134</v>
      </c>
      <c r="C6" s="56" t="s">
        <v>23</v>
      </c>
      <c r="D6" s="56" t="s">
        <v>24</v>
      </c>
      <c r="E6" s="56" t="s">
        <v>25</v>
      </c>
      <c r="F6" s="11" t="s">
        <v>26</v>
      </c>
      <c r="G6" s="56" t="s">
        <v>135</v>
      </c>
      <c r="H6" s="56" t="s">
        <v>136</v>
      </c>
      <c r="I6" s="57" t="s">
        <v>27</v>
      </c>
      <c r="J6" s="57" t="s">
        <v>28</v>
      </c>
      <c r="K6" s="114" t="s">
        <v>137</v>
      </c>
      <c r="L6" s="57" t="s">
        <v>138</v>
      </c>
      <c r="M6" s="57" t="s">
        <v>139</v>
      </c>
      <c r="N6" s="57" t="s">
        <v>140</v>
      </c>
      <c r="O6" s="57" t="s">
        <v>141</v>
      </c>
    </row>
    <row r="7" spans="1:15" ht="33" customHeight="1" x14ac:dyDescent="0.25">
      <c r="A7" s="107" t="s">
        <v>167</v>
      </c>
      <c r="B7" s="334" t="s">
        <v>143</v>
      </c>
      <c r="C7" s="354" t="s">
        <v>263</v>
      </c>
      <c r="D7" s="13" t="s">
        <v>144</v>
      </c>
      <c r="E7" s="34" t="s">
        <v>31</v>
      </c>
      <c r="F7" s="35"/>
      <c r="G7" s="8">
        <v>1</v>
      </c>
      <c r="H7" s="28">
        <f>+SUM('C3 AMI Network &amp; Radio'!$H$8:$H$10,'C3b Kilkare Mtr Reading'!$H$8:$H$9)</f>
        <v>22464</v>
      </c>
      <c r="I7" s="124">
        <f>+ROUNDUP(H7*G7,0)</f>
        <v>22464</v>
      </c>
      <c r="J7" s="16"/>
      <c r="K7" s="17">
        <f>I7*J7</f>
        <v>0</v>
      </c>
      <c r="L7" s="17">
        <f>+K7*(1+L$5)</f>
        <v>0</v>
      </c>
      <c r="M7" s="17">
        <f t="shared" ref="M7:O7" si="0">+L7*(1+M$5)</f>
        <v>0</v>
      </c>
      <c r="N7" s="17">
        <f t="shared" si="0"/>
        <v>0</v>
      </c>
      <c r="O7" s="17">
        <f t="shared" si="0"/>
        <v>0</v>
      </c>
    </row>
    <row r="8" spans="1:15" ht="33" customHeight="1" thickBot="1" x14ac:dyDescent="0.3">
      <c r="A8" s="107" t="s">
        <v>169</v>
      </c>
      <c r="B8" s="353"/>
      <c r="C8" s="355"/>
      <c r="D8" s="27" t="s">
        <v>146</v>
      </c>
      <c r="E8" s="34" t="s">
        <v>31</v>
      </c>
      <c r="F8" s="113"/>
      <c r="G8" s="8">
        <v>1</v>
      </c>
      <c r="H8" s="28">
        <f>+SUM('C3 AMI Network &amp; Radio'!$H$8:$H$10,'C3b Kilkare Mtr Reading'!$H$8:$H$9)</f>
        <v>22464</v>
      </c>
      <c r="I8" s="124">
        <f t="shared" ref="I8:I12" si="1">+ROUNDUP(H8*G8,0)</f>
        <v>22464</v>
      </c>
      <c r="J8" s="16"/>
      <c r="K8" s="17">
        <f t="shared" ref="K8" si="2">I8*J8</f>
        <v>0</v>
      </c>
      <c r="L8" s="17">
        <f t="shared" ref="L8:O8" si="3">+K8*(1+L$5)</f>
        <v>0</v>
      </c>
      <c r="M8" s="17">
        <f t="shared" si="3"/>
        <v>0</v>
      </c>
      <c r="N8" s="17">
        <f t="shared" si="3"/>
        <v>0</v>
      </c>
      <c r="O8" s="17">
        <f t="shared" si="3"/>
        <v>0</v>
      </c>
    </row>
    <row r="9" spans="1:15" ht="45.75" thickBot="1" x14ac:dyDescent="0.3">
      <c r="A9" s="107" t="s">
        <v>170</v>
      </c>
      <c r="B9" s="353"/>
      <c r="C9" s="355"/>
      <c r="D9" s="107" t="s">
        <v>148</v>
      </c>
      <c r="E9" s="33" t="s">
        <v>31</v>
      </c>
      <c r="F9" s="35"/>
      <c r="G9" s="8">
        <v>1</v>
      </c>
      <c r="H9" s="28">
        <f>+SUM('C3 AMI Network &amp; Radio'!$H$8:$H$10,'C3b Kilkare Mtr Reading'!$H$8:$H$9)</f>
        <v>22464</v>
      </c>
      <c r="I9" s="124">
        <f t="shared" si="1"/>
        <v>22464</v>
      </c>
      <c r="J9" s="16"/>
      <c r="K9" s="17">
        <f t="shared" ref="K9" si="4">I9*J9</f>
        <v>0</v>
      </c>
      <c r="L9" s="17">
        <f t="shared" ref="L9:O9" si="5">+K9*(1+L$5)</f>
        <v>0</v>
      </c>
      <c r="M9" s="17">
        <f t="shared" si="5"/>
        <v>0</v>
      </c>
      <c r="N9" s="17">
        <f t="shared" si="5"/>
        <v>0</v>
      </c>
      <c r="O9" s="17">
        <f t="shared" si="5"/>
        <v>0</v>
      </c>
    </row>
    <row r="10" spans="1:15" ht="109.5" customHeight="1" thickBot="1" x14ac:dyDescent="0.3">
      <c r="A10" s="107" t="s">
        <v>171</v>
      </c>
      <c r="B10" s="13" t="s">
        <v>143</v>
      </c>
      <c r="C10" s="42" t="s">
        <v>432</v>
      </c>
      <c r="D10" s="44" t="s">
        <v>150</v>
      </c>
      <c r="E10" s="33" t="s">
        <v>31</v>
      </c>
      <c r="F10" s="35"/>
      <c r="G10" s="8">
        <v>1</v>
      </c>
      <c r="H10" s="43"/>
      <c r="I10" s="124">
        <f t="shared" si="1"/>
        <v>0</v>
      </c>
      <c r="J10" s="45"/>
      <c r="K10" s="17">
        <f t="shared" ref="K10:K16" si="6">I10*J10</f>
        <v>0</v>
      </c>
      <c r="L10" s="17">
        <f t="shared" ref="L10:O10" si="7">+K10*(1+L$5)</f>
        <v>0</v>
      </c>
      <c r="M10" s="17">
        <f t="shared" si="7"/>
        <v>0</v>
      </c>
      <c r="N10" s="17">
        <f t="shared" si="7"/>
        <v>0</v>
      </c>
      <c r="O10" s="17">
        <f t="shared" si="7"/>
        <v>0</v>
      </c>
    </row>
    <row r="11" spans="1:15" ht="96" customHeight="1" thickBot="1" x14ac:dyDescent="0.3">
      <c r="A11" s="107" t="s">
        <v>172</v>
      </c>
      <c r="B11" s="13" t="s">
        <v>143</v>
      </c>
      <c r="C11" s="42" t="s">
        <v>251</v>
      </c>
      <c r="D11" s="13" t="s">
        <v>150</v>
      </c>
      <c r="E11" s="33" t="s">
        <v>31</v>
      </c>
      <c r="F11" s="35"/>
      <c r="G11" s="8">
        <v>1</v>
      </c>
      <c r="H11" s="43"/>
      <c r="I11" s="124">
        <f t="shared" si="1"/>
        <v>0</v>
      </c>
      <c r="J11" s="16"/>
      <c r="K11" s="17">
        <f t="shared" si="6"/>
        <v>0</v>
      </c>
      <c r="L11" s="17">
        <f t="shared" ref="L11:O11" si="8">+K11*(1+L$5)</f>
        <v>0</v>
      </c>
      <c r="M11" s="17">
        <f t="shared" si="8"/>
        <v>0</v>
      </c>
      <c r="N11" s="17">
        <f t="shared" si="8"/>
        <v>0</v>
      </c>
      <c r="O11" s="17">
        <f t="shared" si="8"/>
        <v>0</v>
      </c>
    </row>
    <row r="12" spans="1:15" ht="67.7" customHeight="1" thickBot="1" x14ac:dyDescent="0.3">
      <c r="A12" s="107" t="s">
        <v>173</v>
      </c>
      <c r="B12" s="13" t="s">
        <v>143</v>
      </c>
      <c r="C12" s="42" t="s">
        <v>259</v>
      </c>
      <c r="D12" s="13" t="s">
        <v>150</v>
      </c>
      <c r="E12" s="33" t="s">
        <v>31</v>
      </c>
      <c r="F12" s="35"/>
      <c r="G12" s="8">
        <v>1</v>
      </c>
      <c r="H12" s="28">
        <f>+SUM('C3 AMI Network &amp; Radio'!H9:H9,'C3b Kilkare Mtr Reading'!H9)</f>
        <v>22464</v>
      </c>
      <c r="I12" s="124">
        <f t="shared" si="1"/>
        <v>22464</v>
      </c>
      <c r="J12" s="16"/>
      <c r="K12" s="17">
        <f t="shared" si="6"/>
        <v>0</v>
      </c>
      <c r="L12" s="17">
        <f t="shared" ref="L12:O12" si="9">+K12*(1+L$5)</f>
        <v>0</v>
      </c>
      <c r="M12" s="17">
        <f t="shared" si="9"/>
        <v>0</v>
      </c>
      <c r="N12" s="17">
        <f t="shared" si="9"/>
        <v>0</v>
      </c>
      <c r="O12" s="17">
        <f t="shared" si="9"/>
        <v>0</v>
      </c>
    </row>
    <row r="13" spans="1:15" ht="67.7" customHeight="1" thickBot="1" x14ac:dyDescent="0.3">
      <c r="A13" s="107" t="s">
        <v>174</v>
      </c>
      <c r="B13" s="13" t="s">
        <v>143</v>
      </c>
      <c r="C13" s="42" t="s">
        <v>431</v>
      </c>
      <c r="D13" s="13" t="s">
        <v>150</v>
      </c>
      <c r="E13" s="33" t="s">
        <v>31</v>
      </c>
      <c r="F13" s="35"/>
      <c r="G13" s="211">
        <v>1</v>
      </c>
      <c r="H13" s="28">
        <f>'C3b Kilkare Mtr Reading'!H26</f>
        <v>0</v>
      </c>
      <c r="I13" s="124">
        <f t="shared" ref="I13:I16" si="10">+ROUNDUP(H13*G13,0)</f>
        <v>0</v>
      </c>
      <c r="J13" s="16"/>
      <c r="K13" s="17">
        <f t="shared" si="6"/>
        <v>0</v>
      </c>
      <c r="L13" s="17">
        <f t="shared" ref="L13:L16" si="11">+K13*(1+L$5)</f>
        <v>0</v>
      </c>
      <c r="M13" s="17">
        <f t="shared" ref="M13:M16" si="12">+L13*(1+M$5)</f>
        <v>0</v>
      </c>
      <c r="N13" s="17">
        <f t="shared" ref="N13:N16" si="13">+M13*(1+N$5)</f>
        <v>0</v>
      </c>
      <c r="O13" s="17">
        <f t="shared" ref="O13:O16" si="14">+N13*(1+O$5)</f>
        <v>0</v>
      </c>
    </row>
    <row r="14" spans="1:15" ht="67.7" customHeight="1" thickBot="1" x14ac:dyDescent="0.3">
      <c r="A14" s="107" t="s">
        <v>175</v>
      </c>
      <c r="B14" s="13" t="s">
        <v>143</v>
      </c>
      <c r="C14" s="42" t="s">
        <v>430</v>
      </c>
      <c r="D14" s="13" t="s">
        <v>150</v>
      </c>
      <c r="E14" s="33" t="s">
        <v>31</v>
      </c>
      <c r="F14" s="35"/>
      <c r="G14" s="211">
        <v>1</v>
      </c>
      <c r="H14" s="28">
        <f>'C3b Kilkare Mtr Reading'!H29</f>
        <v>0</v>
      </c>
      <c r="I14" s="124">
        <f t="shared" si="10"/>
        <v>0</v>
      </c>
      <c r="J14" s="16"/>
      <c r="K14" s="17">
        <f t="shared" si="6"/>
        <v>0</v>
      </c>
      <c r="L14" s="17">
        <f t="shared" si="11"/>
        <v>0</v>
      </c>
      <c r="M14" s="17">
        <f t="shared" si="12"/>
        <v>0</v>
      </c>
      <c r="N14" s="17">
        <f t="shared" si="13"/>
        <v>0</v>
      </c>
      <c r="O14" s="17">
        <f t="shared" si="14"/>
        <v>0</v>
      </c>
    </row>
    <row r="15" spans="1:15" ht="106.5" customHeight="1" thickBot="1" x14ac:dyDescent="0.3">
      <c r="A15" s="107" t="s">
        <v>176</v>
      </c>
      <c r="B15" s="13" t="s">
        <v>143</v>
      </c>
      <c r="C15" s="88" t="s">
        <v>453</v>
      </c>
      <c r="D15" s="13" t="s">
        <v>150</v>
      </c>
      <c r="E15" s="33" t="s">
        <v>31</v>
      </c>
      <c r="F15" s="35"/>
      <c r="G15" s="211">
        <v>1</v>
      </c>
      <c r="H15" s="28">
        <f>'C5 Product Supply for City Use'!H18</f>
        <v>3</v>
      </c>
      <c r="I15" s="124">
        <f t="shared" si="10"/>
        <v>3</v>
      </c>
      <c r="J15" s="16"/>
      <c r="K15" s="17">
        <f t="shared" si="6"/>
        <v>0</v>
      </c>
      <c r="L15" s="17">
        <f t="shared" si="11"/>
        <v>0</v>
      </c>
      <c r="M15" s="17">
        <f t="shared" si="12"/>
        <v>0</v>
      </c>
      <c r="N15" s="17">
        <f t="shared" si="13"/>
        <v>0</v>
      </c>
      <c r="O15" s="17">
        <f t="shared" si="14"/>
        <v>0</v>
      </c>
    </row>
    <row r="16" spans="1:15" ht="109.5" customHeight="1" thickBot="1" x14ac:dyDescent="0.3">
      <c r="A16" s="107" t="s">
        <v>177</v>
      </c>
      <c r="B16" s="13" t="s">
        <v>143</v>
      </c>
      <c r="C16" s="95" t="s">
        <v>455</v>
      </c>
      <c r="D16" s="13" t="s">
        <v>150</v>
      </c>
      <c r="E16" s="33" t="s">
        <v>31</v>
      </c>
      <c r="F16" s="35"/>
      <c r="G16" s="211">
        <v>1</v>
      </c>
      <c r="H16" s="28">
        <f>'C5 Product Supply for City Use'!H19</f>
        <v>3</v>
      </c>
      <c r="I16" s="124">
        <f t="shared" si="10"/>
        <v>3</v>
      </c>
      <c r="J16" s="16"/>
      <c r="K16" s="17">
        <f t="shared" si="6"/>
        <v>0</v>
      </c>
      <c r="L16" s="17">
        <f t="shared" si="11"/>
        <v>0</v>
      </c>
      <c r="M16" s="17">
        <f t="shared" si="12"/>
        <v>0</v>
      </c>
      <c r="N16" s="17">
        <f t="shared" si="13"/>
        <v>0</v>
      </c>
      <c r="O16" s="17">
        <f t="shared" si="14"/>
        <v>0</v>
      </c>
    </row>
    <row r="17" spans="1:15" ht="21.75" thickBot="1" x14ac:dyDescent="0.4">
      <c r="A17" s="316" t="str">
        <f>+"TOTAL "&amp;A4</f>
        <v>TOTAL C6 - SaaS &amp; AMI Network Costs</v>
      </c>
      <c r="B17" s="317"/>
      <c r="C17" s="317"/>
      <c r="D17" s="317"/>
      <c r="E17" s="317"/>
      <c r="F17" s="317"/>
      <c r="G17" s="317"/>
      <c r="H17" s="317"/>
      <c r="I17" s="317"/>
      <c r="J17" s="318"/>
      <c r="K17" s="9">
        <f>+SUM(K7:K16)</f>
        <v>0</v>
      </c>
      <c r="L17" s="9">
        <f>+SUM(L7:L16)</f>
        <v>0</v>
      </c>
      <c r="M17" s="9">
        <f>+SUM(M7:M16)</f>
        <v>0</v>
      </c>
      <c r="N17" s="9">
        <f>+SUM(N7:N16)</f>
        <v>0</v>
      </c>
      <c r="O17" s="9">
        <f>+SUM(O7:O16)</f>
        <v>0</v>
      </c>
    </row>
    <row r="18" spans="1:15" ht="23.25" x14ac:dyDescent="0.35">
      <c r="K18" s="55"/>
    </row>
    <row r="19" spans="1:15" ht="21.75" customHeight="1" x14ac:dyDescent="0.25">
      <c r="A19" s="323" t="s">
        <v>46</v>
      </c>
      <c r="B19" s="323"/>
      <c r="C19" s="323"/>
      <c r="D19" s="323"/>
      <c r="E19" s="323"/>
      <c r="F19" s="323"/>
      <c r="G19" s="323"/>
      <c r="H19" s="323"/>
      <c r="I19" s="323"/>
      <c r="J19" s="323"/>
      <c r="K19" s="323"/>
    </row>
    <row r="20" spans="1:15" ht="45" customHeight="1" x14ac:dyDescent="0.25">
      <c r="A20" s="227" t="s">
        <v>178</v>
      </c>
      <c r="B20" s="294"/>
      <c r="C20" s="294"/>
      <c r="D20" s="294"/>
      <c r="E20" s="294"/>
      <c r="F20" s="294"/>
      <c r="G20" s="294"/>
      <c r="H20" s="294"/>
      <c r="I20" s="294"/>
      <c r="J20" s="294"/>
      <c r="K20" s="294"/>
    </row>
    <row r="21" spans="1:15" ht="45" customHeight="1" x14ac:dyDescent="0.25">
      <c r="A21" s="227" t="s">
        <v>179</v>
      </c>
      <c r="B21" s="294"/>
      <c r="C21" s="294"/>
      <c r="D21" s="294"/>
      <c r="E21" s="294"/>
      <c r="F21" s="294"/>
      <c r="G21" s="294"/>
      <c r="H21" s="294"/>
      <c r="I21" s="294"/>
      <c r="J21" s="294"/>
      <c r="K21" s="294"/>
    </row>
    <row r="22" spans="1:15" ht="45" customHeight="1" x14ac:dyDescent="0.25">
      <c r="A22" s="227" t="s">
        <v>180</v>
      </c>
      <c r="B22" s="294"/>
      <c r="C22" s="294"/>
      <c r="D22" s="294"/>
      <c r="E22" s="294"/>
      <c r="F22" s="294"/>
      <c r="G22" s="294"/>
      <c r="H22" s="294"/>
      <c r="I22" s="294"/>
      <c r="J22" s="294"/>
      <c r="K22" s="294"/>
    </row>
    <row r="23" spans="1:15" ht="45" customHeight="1" x14ac:dyDescent="0.25">
      <c r="A23" s="227" t="s">
        <v>181</v>
      </c>
      <c r="B23" s="294"/>
      <c r="C23" s="294"/>
      <c r="D23" s="294"/>
      <c r="E23" s="294"/>
      <c r="F23" s="294"/>
      <c r="G23" s="294"/>
      <c r="H23" s="294"/>
      <c r="I23" s="294"/>
      <c r="J23" s="294"/>
      <c r="K23" s="294"/>
    </row>
    <row r="24" spans="1:15" ht="45" customHeight="1" x14ac:dyDescent="0.25">
      <c r="A24" s="227" t="s">
        <v>182</v>
      </c>
      <c r="B24" s="294"/>
      <c r="C24" s="294"/>
      <c r="D24" s="294"/>
      <c r="E24" s="294"/>
      <c r="F24" s="294"/>
      <c r="G24" s="294"/>
      <c r="H24" s="294"/>
      <c r="I24" s="294"/>
      <c r="J24" s="294"/>
      <c r="K24" s="294"/>
    </row>
    <row r="25" spans="1:15" ht="45" customHeight="1" x14ac:dyDescent="0.25">
      <c r="A25" s="227" t="s">
        <v>183</v>
      </c>
      <c r="B25" s="294"/>
      <c r="C25" s="294"/>
      <c r="D25" s="294"/>
      <c r="E25" s="294"/>
      <c r="F25" s="294"/>
      <c r="G25" s="294"/>
      <c r="H25" s="294"/>
      <c r="I25" s="294"/>
      <c r="J25" s="294"/>
      <c r="K25" s="294"/>
    </row>
    <row r="26" spans="1:15" ht="45" customHeight="1" x14ac:dyDescent="0.25">
      <c r="A26" s="227" t="s">
        <v>527</v>
      </c>
      <c r="B26" s="294"/>
      <c r="C26" s="294"/>
      <c r="D26" s="294"/>
      <c r="E26" s="294"/>
      <c r="F26" s="294"/>
      <c r="G26" s="294"/>
      <c r="H26" s="294"/>
      <c r="I26" s="294"/>
      <c r="J26" s="294"/>
      <c r="K26" s="294"/>
    </row>
    <row r="27" spans="1:15" ht="45" customHeight="1" x14ac:dyDescent="0.25">
      <c r="A27" s="227" t="s">
        <v>528</v>
      </c>
      <c r="B27" s="294"/>
      <c r="C27" s="294"/>
      <c r="D27" s="294"/>
      <c r="E27" s="294"/>
      <c r="F27" s="294"/>
      <c r="G27" s="294"/>
      <c r="H27" s="294"/>
      <c r="I27" s="294"/>
      <c r="J27" s="294"/>
      <c r="K27" s="294"/>
    </row>
    <row r="28" spans="1:15" ht="45" customHeight="1" x14ac:dyDescent="0.25">
      <c r="A28" s="227" t="s">
        <v>529</v>
      </c>
      <c r="B28" s="294"/>
      <c r="C28" s="294"/>
      <c r="D28" s="294"/>
      <c r="E28" s="294"/>
      <c r="F28" s="294"/>
      <c r="G28" s="294"/>
      <c r="H28" s="294"/>
      <c r="I28" s="294"/>
      <c r="J28" s="294"/>
      <c r="K28" s="294"/>
    </row>
    <row r="29" spans="1:15" ht="45" customHeight="1" x14ac:dyDescent="0.25">
      <c r="A29" s="227" t="s">
        <v>530</v>
      </c>
      <c r="B29" s="294"/>
      <c r="C29" s="294"/>
      <c r="D29" s="294"/>
      <c r="E29" s="294"/>
      <c r="F29" s="294"/>
      <c r="G29" s="294"/>
      <c r="H29" s="294"/>
      <c r="I29" s="294"/>
      <c r="J29" s="294"/>
      <c r="K29" s="294"/>
    </row>
    <row r="64" ht="14.45" customHeight="1" x14ac:dyDescent="0.25"/>
  </sheetData>
  <sheetProtection algorithmName="SHA-512" hashValue="SneMXHLyDLKMNgv5hK/v6lZ93SimuEUdrZCCPh9tLaU939prbDrRo1XhemG4b8QKpPPGEbwAn7nhzD8+MYpLMA==" saltValue="LdVReNH4aLEjnA0QrVEuCA==" spinCount="100000" sheet="1" formatCells="0"/>
  <mergeCells count="23">
    <mergeCell ref="A2:D2"/>
    <mergeCell ref="E2:K2"/>
    <mergeCell ref="A1:D1"/>
    <mergeCell ref="E1:K1"/>
    <mergeCell ref="A3:D3"/>
    <mergeCell ref="E3:K3"/>
    <mergeCell ref="L4:O4"/>
    <mergeCell ref="A17:J17"/>
    <mergeCell ref="B7:B9"/>
    <mergeCell ref="C7:C9"/>
    <mergeCell ref="A5:K5"/>
    <mergeCell ref="A4:K4"/>
    <mergeCell ref="A19:K19"/>
    <mergeCell ref="B20:K20"/>
    <mergeCell ref="B21:K21"/>
    <mergeCell ref="B22:K22"/>
    <mergeCell ref="B23:K23"/>
    <mergeCell ref="B29:K29"/>
    <mergeCell ref="B24:K24"/>
    <mergeCell ref="B25:K25"/>
    <mergeCell ref="B26:K26"/>
    <mergeCell ref="B27:K27"/>
    <mergeCell ref="B28:K28"/>
  </mergeCells>
  <phoneticPr fontId="23" type="noConversion"/>
  <dataValidations count="1">
    <dataValidation type="decimal" allowBlank="1" showInputMessage="1" showErrorMessage="1" sqref="L5:O5" xr:uid="{00000000-0002-0000-0500-000000000000}">
      <formula1>0</formula1>
      <formula2>1</formula2>
    </dataValidation>
  </dataValidations>
  <pageMargins left="0.23622047244094491" right="0.23622047244094491" top="0.74803149606299213" bottom="0.74803149606299213" header="0.31496062992125984" footer="0.31496062992125984"/>
  <pageSetup scale="47" fitToHeight="0" orientation="landscape" r:id="rId1"/>
  <headerFooter>
    <oddHeader xml:space="preserve">&amp;CCity of Pleasanton
RFP Number;  Water Meter Replacement and AMI System Installation Project
</oddHeader>
    <oddFooter>&amp;LCity of Pleasanton, CA&amp;C&amp;A | Page &amp;P of &amp;N&amp;RDiameter Services copyright 2025</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Lookups!$A$2:$A$3</xm:f>
          </x14:formula1>
          <xm:sqref>F7:F16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theme="5" tint="0.79998168889431442"/>
  </sheetPr>
  <dimension ref="A1:X93"/>
  <sheetViews>
    <sheetView topLeftCell="C3" workbookViewId="0">
      <selection activeCell="F48" sqref="F48"/>
    </sheetView>
  </sheetViews>
  <sheetFormatPr defaultColWidth="9.28515625" defaultRowHeight="15" x14ac:dyDescent="0.25"/>
  <cols>
    <col min="1" max="1" width="15.7109375" style="1" bestFit="1" customWidth="1"/>
    <col min="2" max="2" width="17" style="1" customWidth="1"/>
    <col min="3" max="3" width="47.28515625" style="1" customWidth="1"/>
    <col min="4" max="4" width="41.28515625" style="1" bestFit="1" customWidth="1"/>
    <col min="5" max="5" width="26.28515625" style="1" customWidth="1"/>
    <col min="6" max="24" width="24" style="1" customWidth="1"/>
    <col min="25" max="25" width="13.140625" style="1" bestFit="1" customWidth="1"/>
    <col min="26" max="16384" width="9.28515625" style="1"/>
  </cols>
  <sheetData>
    <row r="1" spans="1:15" ht="21.75" customHeight="1" thickBot="1" x14ac:dyDescent="0.3">
      <c r="A1" s="275" t="s">
        <v>0</v>
      </c>
      <c r="B1" s="276"/>
      <c r="C1" s="276"/>
      <c r="D1" s="277"/>
      <c r="E1" s="278" t="str">
        <f>+'C Pricing Form'!E1</f>
        <v>City of Pleasanton</v>
      </c>
      <c r="F1" s="279"/>
      <c r="G1" s="279"/>
      <c r="H1" s="279"/>
      <c r="I1" s="279"/>
      <c r="J1" s="279"/>
      <c r="K1" s="280"/>
      <c r="L1" s="142"/>
    </row>
    <row r="2" spans="1:15" ht="21.75" thickBot="1" x14ac:dyDescent="0.3">
      <c r="A2" s="275" t="s">
        <v>1</v>
      </c>
      <c r="B2" s="276"/>
      <c r="C2" s="276"/>
      <c r="D2" s="277"/>
      <c r="E2" s="278">
        <f>'C Pricing Form'!E2</f>
        <v>0</v>
      </c>
      <c r="F2" s="279"/>
      <c r="G2" s="279"/>
      <c r="H2" s="279"/>
      <c r="I2" s="279"/>
      <c r="J2" s="279"/>
      <c r="K2" s="280"/>
    </row>
    <row r="3" spans="1:15" ht="21.75" thickBot="1" x14ac:dyDescent="0.3">
      <c r="A3" s="275" t="s">
        <v>2</v>
      </c>
      <c r="B3" s="276"/>
      <c r="C3" s="276"/>
      <c r="D3" s="276"/>
      <c r="E3" s="278" t="str">
        <f>+'C Pricing Form'!E3</f>
        <v>RFP# 25.604 AMI Replacement Project</v>
      </c>
      <c r="F3" s="279"/>
      <c r="G3" s="279"/>
      <c r="H3" s="279"/>
      <c r="I3" s="279"/>
      <c r="J3" s="279"/>
      <c r="K3" s="280"/>
    </row>
    <row r="4" spans="1:15" ht="21.75" thickBot="1" x14ac:dyDescent="0.3">
      <c r="A4" s="298" t="str">
        <f>'C Pricing Form'!F18</f>
        <v>C7 - Life Cycle Cost</v>
      </c>
      <c r="B4" s="299"/>
      <c r="C4" s="299"/>
      <c r="D4" s="299"/>
      <c r="E4" s="299"/>
      <c r="F4" s="299"/>
      <c r="G4" s="299"/>
      <c r="H4" s="299"/>
      <c r="I4" s="299"/>
      <c r="J4" s="299"/>
      <c r="K4" s="300"/>
    </row>
    <row r="5" spans="1:15" ht="15.75" thickBot="1" x14ac:dyDescent="0.3">
      <c r="A5" s="301" t="s">
        <v>188</v>
      </c>
      <c r="B5" s="302"/>
      <c r="C5" s="302"/>
      <c r="D5" s="302"/>
      <c r="E5" s="302"/>
      <c r="F5" s="302"/>
      <c r="G5" s="302"/>
      <c r="H5" s="302"/>
      <c r="I5" s="302"/>
      <c r="J5" s="302"/>
      <c r="K5" s="303"/>
    </row>
    <row r="6" spans="1:15" ht="15.75" thickBot="1" x14ac:dyDescent="0.3">
      <c r="A6" s="207"/>
      <c r="B6" s="208"/>
      <c r="C6" s="208"/>
      <c r="D6" s="208"/>
      <c r="E6" s="208"/>
      <c r="F6" s="208"/>
      <c r="G6" s="208"/>
      <c r="H6" s="208"/>
      <c r="I6" s="208"/>
      <c r="J6" s="208"/>
      <c r="K6" s="209"/>
    </row>
    <row r="7" spans="1:15" ht="33" customHeight="1" thickBot="1" x14ac:dyDescent="0.3">
      <c r="A7" s="356" t="s">
        <v>330</v>
      </c>
      <c r="B7" s="357"/>
      <c r="C7" s="357"/>
      <c r="D7" s="357"/>
      <c r="E7" s="357"/>
      <c r="F7" s="357"/>
      <c r="G7" s="357"/>
      <c r="H7" s="357"/>
      <c r="I7" s="357"/>
      <c r="J7" s="357"/>
      <c r="K7" s="358"/>
    </row>
    <row r="8" spans="1:15" ht="21.75" customHeight="1" thickBot="1" x14ac:dyDescent="0.3">
      <c r="A8" s="129" t="s">
        <v>21</v>
      </c>
      <c r="B8" s="129" t="s">
        <v>134</v>
      </c>
      <c r="C8" s="130" t="s">
        <v>23</v>
      </c>
      <c r="D8" s="130" t="s">
        <v>24</v>
      </c>
      <c r="E8" s="130" t="s">
        <v>25</v>
      </c>
      <c r="F8" s="130"/>
      <c r="G8" s="130" t="s">
        <v>135</v>
      </c>
      <c r="H8" s="130" t="s">
        <v>136</v>
      </c>
      <c r="I8" s="130" t="s">
        <v>27</v>
      </c>
      <c r="J8" s="130" t="s">
        <v>190</v>
      </c>
      <c r="K8" s="130" t="s">
        <v>5</v>
      </c>
      <c r="O8" s="59"/>
    </row>
    <row r="9" spans="1:15" ht="24" customHeight="1" thickBot="1" x14ac:dyDescent="0.3">
      <c r="A9" s="107" t="s">
        <v>327</v>
      </c>
      <c r="B9" s="147" t="s">
        <v>192</v>
      </c>
      <c r="C9" s="310" t="s">
        <v>325</v>
      </c>
      <c r="D9" s="13" t="s">
        <v>286</v>
      </c>
      <c r="E9" s="33" t="s">
        <v>31</v>
      </c>
      <c r="F9" s="149"/>
      <c r="G9" s="8">
        <v>1</v>
      </c>
      <c r="H9" s="28">
        <f>'C1 Water Meter Supply'!G7</f>
        <v>17679</v>
      </c>
      <c r="I9" s="172">
        <f>+H9</f>
        <v>17679</v>
      </c>
      <c r="J9" s="173"/>
      <c r="K9" s="17">
        <f>J9*I9</f>
        <v>0</v>
      </c>
    </row>
    <row r="10" spans="1:15" ht="24" customHeight="1" thickBot="1" x14ac:dyDescent="0.3">
      <c r="A10" s="107" t="s">
        <v>328</v>
      </c>
      <c r="B10" s="147" t="s">
        <v>192</v>
      </c>
      <c r="C10" s="311"/>
      <c r="D10" s="13" t="s">
        <v>332</v>
      </c>
      <c r="E10" s="33" t="s">
        <v>31</v>
      </c>
      <c r="F10" s="149"/>
      <c r="G10" s="8">
        <v>1</v>
      </c>
      <c r="H10" s="28">
        <f>'C1 Water Meter Supply'!G8</f>
        <v>18</v>
      </c>
      <c r="I10" s="172">
        <f>+H10</f>
        <v>18</v>
      </c>
      <c r="J10" s="173"/>
      <c r="K10" s="17">
        <f t="shared" ref="K10:K11" si="0">J10*I10</f>
        <v>0</v>
      </c>
    </row>
    <row r="11" spans="1:15" ht="24" customHeight="1" thickBot="1" x14ac:dyDescent="0.3">
      <c r="A11" s="107" t="s">
        <v>329</v>
      </c>
      <c r="B11" s="147" t="s">
        <v>192</v>
      </c>
      <c r="C11" s="311"/>
      <c r="D11" s="13" t="s">
        <v>326</v>
      </c>
      <c r="E11" s="33" t="s">
        <v>31</v>
      </c>
      <c r="F11" s="149"/>
      <c r="G11" s="8">
        <v>1</v>
      </c>
      <c r="H11" s="28">
        <f>'C1 Water Meter Supply'!G9</f>
        <v>3277</v>
      </c>
      <c r="I11" s="172">
        <f>+H11</f>
        <v>3277</v>
      </c>
      <c r="J11" s="173"/>
      <c r="K11" s="17">
        <f t="shared" si="0"/>
        <v>0</v>
      </c>
    </row>
    <row r="12" spans="1:15" ht="16.5" thickBot="1" x14ac:dyDescent="0.3">
      <c r="A12" s="365" t="s">
        <v>350</v>
      </c>
      <c r="B12" s="365"/>
      <c r="C12" s="365"/>
      <c r="D12" s="365"/>
      <c r="E12" s="365"/>
      <c r="F12" s="365"/>
      <c r="G12" s="365"/>
      <c r="H12" s="365"/>
      <c r="I12" s="365"/>
      <c r="J12" s="365"/>
      <c r="K12" s="17">
        <f>SUM(K9:K11)/SUM(I9:I11)</f>
        <v>0</v>
      </c>
    </row>
    <row r="13" spans="1:15" ht="16.5" thickBot="1" x14ac:dyDescent="0.3">
      <c r="A13" s="67"/>
      <c r="B13" s="66"/>
      <c r="C13" s="66"/>
      <c r="D13" s="67"/>
      <c r="E13" s="67"/>
      <c r="F13" s="66"/>
      <c r="G13" s="66"/>
      <c r="H13" s="66"/>
      <c r="I13" s="66"/>
      <c r="J13" s="69"/>
      <c r="K13" s="63"/>
    </row>
    <row r="14" spans="1:15" ht="24" customHeight="1" thickBot="1" x14ac:dyDescent="0.3">
      <c r="A14" s="356" t="s">
        <v>331</v>
      </c>
      <c r="B14" s="357"/>
      <c r="C14" s="357"/>
      <c r="D14" s="357"/>
      <c r="E14" s="357"/>
      <c r="F14" s="357"/>
      <c r="G14" s="357"/>
      <c r="H14" s="357"/>
      <c r="I14" s="357"/>
      <c r="J14" s="357"/>
      <c r="K14" s="358"/>
    </row>
    <row r="15" spans="1:15" ht="72.75" customHeight="1" thickBot="1" x14ac:dyDescent="0.3">
      <c r="A15" s="129" t="s">
        <v>21</v>
      </c>
      <c r="B15" s="129" t="s">
        <v>134</v>
      </c>
      <c r="C15" s="130" t="s">
        <v>23</v>
      </c>
      <c r="D15" s="130" t="s">
        <v>24</v>
      </c>
      <c r="E15" s="130"/>
      <c r="F15" s="130" t="s">
        <v>198</v>
      </c>
      <c r="G15" s="130" t="s">
        <v>199</v>
      </c>
      <c r="H15" s="130" t="s">
        <v>136</v>
      </c>
      <c r="I15" s="130" t="s">
        <v>27</v>
      </c>
      <c r="J15" s="130" t="s">
        <v>252</v>
      </c>
      <c r="K15" s="130" t="s">
        <v>200</v>
      </c>
    </row>
    <row r="16" spans="1:15" ht="15.75" customHeight="1" thickBot="1" x14ac:dyDescent="0.3">
      <c r="A16" s="107" t="s">
        <v>369</v>
      </c>
      <c r="B16" s="36" t="s">
        <v>192</v>
      </c>
      <c r="C16" s="366" t="s">
        <v>351</v>
      </c>
      <c r="D16" s="27" t="s">
        <v>168</v>
      </c>
      <c r="E16" s="174"/>
      <c r="F16" s="132">
        <v>2.5000000000000001E-3</v>
      </c>
      <c r="G16" s="175">
        <v>1</v>
      </c>
      <c r="H16" s="131">
        <f>SUM($I$9:$I$11)</f>
        <v>20974</v>
      </c>
      <c r="I16" s="39">
        <f>ROUND(H16*F16,0)</f>
        <v>52</v>
      </c>
      <c r="J16" s="62"/>
      <c r="K16" s="176">
        <f>(1-J16)*I16*$K$12</f>
        <v>0</v>
      </c>
    </row>
    <row r="17" spans="1:11" ht="15.75" customHeight="1" thickBot="1" x14ac:dyDescent="0.3">
      <c r="A17" s="107" t="s">
        <v>370</v>
      </c>
      <c r="B17" s="36" t="s">
        <v>192</v>
      </c>
      <c r="C17" s="367"/>
      <c r="D17" s="27" t="s">
        <v>163</v>
      </c>
      <c r="E17" s="174"/>
      <c r="F17" s="132">
        <v>2.5000000000000001E-3</v>
      </c>
      <c r="G17" s="175">
        <v>2</v>
      </c>
      <c r="H17" s="131">
        <f t="shared" ref="H17:H35" si="1">SUM($I$9:$I$11)</f>
        <v>20974</v>
      </c>
      <c r="I17" s="39">
        <f t="shared" ref="I17:I35" si="2">ROUND(H17*F17,0)</f>
        <v>52</v>
      </c>
      <c r="J17" s="62"/>
      <c r="K17" s="176">
        <f t="shared" ref="K17:K35" si="3">(1-J17)*I17*$K$12</f>
        <v>0</v>
      </c>
    </row>
    <row r="18" spans="1:11" ht="15.75" customHeight="1" thickBot="1" x14ac:dyDescent="0.3">
      <c r="A18" s="107" t="s">
        <v>371</v>
      </c>
      <c r="B18" s="36" t="s">
        <v>192</v>
      </c>
      <c r="C18" s="367"/>
      <c r="D18" s="27" t="s">
        <v>164</v>
      </c>
      <c r="E18" s="174"/>
      <c r="F18" s="132">
        <v>2.5000000000000001E-3</v>
      </c>
      <c r="G18" s="175">
        <v>3</v>
      </c>
      <c r="H18" s="131">
        <f t="shared" si="1"/>
        <v>20974</v>
      </c>
      <c r="I18" s="39">
        <f t="shared" si="2"/>
        <v>52</v>
      </c>
      <c r="J18" s="62"/>
      <c r="K18" s="176">
        <f t="shared" si="3"/>
        <v>0</v>
      </c>
    </row>
    <row r="19" spans="1:11" ht="15.75" customHeight="1" thickBot="1" x14ac:dyDescent="0.3">
      <c r="A19" s="107" t="s">
        <v>372</v>
      </c>
      <c r="B19" s="36" t="s">
        <v>192</v>
      </c>
      <c r="C19" s="367"/>
      <c r="D19" s="27" t="s">
        <v>165</v>
      </c>
      <c r="E19" s="174"/>
      <c r="F19" s="132">
        <v>2.5000000000000001E-3</v>
      </c>
      <c r="G19" s="175">
        <v>4</v>
      </c>
      <c r="H19" s="131">
        <f t="shared" si="1"/>
        <v>20974</v>
      </c>
      <c r="I19" s="39">
        <f t="shared" si="2"/>
        <v>52</v>
      </c>
      <c r="J19" s="62"/>
      <c r="K19" s="176">
        <f t="shared" si="3"/>
        <v>0</v>
      </c>
    </row>
    <row r="20" spans="1:11" ht="15.75" customHeight="1" thickBot="1" x14ac:dyDescent="0.3">
      <c r="A20" s="107" t="s">
        <v>373</v>
      </c>
      <c r="B20" s="36" t="s">
        <v>192</v>
      </c>
      <c r="C20" s="367"/>
      <c r="D20" s="27" t="s">
        <v>166</v>
      </c>
      <c r="E20" s="174"/>
      <c r="F20" s="132">
        <v>2.5000000000000001E-3</v>
      </c>
      <c r="G20" s="175">
        <v>5</v>
      </c>
      <c r="H20" s="131">
        <f t="shared" si="1"/>
        <v>20974</v>
      </c>
      <c r="I20" s="39">
        <f t="shared" si="2"/>
        <v>52</v>
      </c>
      <c r="J20" s="62"/>
      <c r="K20" s="176">
        <f t="shared" si="3"/>
        <v>0</v>
      </c>
    </row>
    <row r="21" spans="1:11" ht="15.75" customHeight="1" thickBot="1" x14ac:dyDescent="0.3">
      <c r="A21" s="107" t="s">
        <v>374</v>
      </c>
      <c r="B21" s="36" t="s">
        <v>192</v>
      </c>
      <c r="C21" s="367"/>
      <c r="D21" s="27" t="s">
        <v>207</v>
      </c>
      <c r="E21" s="174"/>
      <c r="F21" s="132">
        <v>2.5000000000000001E-3</v>
      </c>
      <c r="G21" s="175">
        <v>6</v>
      </c>
      <c r="H21" s="131">
        <f t="shared" si="1"/>
        <v>20974</v>
      </c>
      <c r="I21" s="39">
        <f t="shared" si="2"/>
        <v>52</v>
      </c>
      <c r="J21" s="62"/>
      <c r="K21" s="176">
        <f t="shared" si="3"/>
        <v>0</v>
      </c>
    </row>
    <row r="22" spans="1:11" ht="15.75" customHeight="1" thickBot="1" x14ac:dyDescent="0.3">
      <c r="A22" s="107" t="s">
        <v>375</v>
      </c>
      <c r="B22" s="36" t="s">
        <v>192</v>
      </c>
      <c r="C22" s="367"/>
      <c r="D22" s="27" t="s">
        <v>208</v>
      </c>
      <c r="E22" s="174"/>
      <c r="F22" s="132">
        <v>5.0000000000000001E-3</v>
      </c>
      <c r="G22" s="175">
        <v>7</v>
      </c>
      <c r="H22" s="131">
        <f t="shared" si="1"/>
        <v>20974</v>
      </c>
      <c r="I22" s="39">
        <f t="shared" si="2"/>
        <v>105</v>
      </c>
      <c r="J22" s="62"/>
      <c r="K22" s="176">
        <f t="shared" si="3"/>
        <v>0</v>
      </c>
    </row>
    <row r="23" spans="1:11" ht="15.75" customHeight="1" thickBot="1" x14ac:dyDescent="0.3">
      <c r="A23" s="107" t="s">
        <v>376</v>
      </c>
      <c r="B23" s="36" t="s">
        <v>192</v>
      </c>
      <c r="C23" s="367"/>
      <c r="D23" s="27" t="s">
        <v>209</v>
      </c>
      <c r="E23" s="174"/>
      <c r="F23" s="132">
        <v>5.0000000000000001E-3</v>
      </c>
      <c r="G23" s="175">
        <v>8</v>
      </c>
      <c r="H23" s="131">
        <f t="shared" si="1"/>
        <v>20974</v>
      </c>
      <c r="I23" s="39">
        <f t="shared" si="2"/>
        <v>105</v>
      </c>
      <c r="J23" s="62"/>
      <c r="K23" s="176">
        <f t="shared" si="3"/>
        <v>0</v>
      </c>
    </row>
    <row r="24" spans="1:11" ht="15.75" customHeight="1" thickBot="1" x14ac:dyDescent="0.3">
      <c r="A24" s="107" t="s">
        <v>377</v>
      </c>
      <c r="B24" s="36" t="s">
        <v>192</v>
      </c>
      <c r="C24" s="367"/>
      <c r="D24" s="27" t="s">
        <v>210</v>
      </c>
      <c r="E24" s="174"/>
      <c r="F24" s="132">
        <v>5.0000000000000001E-3</v>
      </c>
      <c r="G24" s="175">
        <v>9</v>
      </c>
      <c r="H24" s="131">
        <f t="shared" si="1"/>
        <v>20974</v>
      </c>
      <c r="I24" s="39">
        <f t="shared" si="2"/>
        <v>105</v>
      </c>
      <c r="J24" s="62"/>
      <c r="K24" s="176">
        <f t="shared" si="3"/>
        <v>0</v>
      </c>
    </row>
    <row r="25" spans="1:11" ht="15.75" customHeight="1" thickBot="1" x14ac:dyDescent="0.3">
      <c r="A25" s="107" t="s">
        <v>378</v>
      </c>
      <c r="B25" s="36" t="s">
        <v>192</v>
      </c>
      <c r="C25" s="367"/>
      <c r="D25" s="27" t="s">
        <v>211</v>
      </c>
      <c r="E25" s="174"/>
      <c r="F25" s="132">
        <v>0.01</v>
      </c>
      <c r="G25" s="175">
        <v>10</v>
      </c>
      <c r="H25" s="131">
        <f t="shared" si="1"/>
        <v>20974</v>
      </c>
      <c r="I25" s="39">
        <f t="shared" si="2"/>
        <v>210</v>
      </c>
      <c r="J25" s="62"/>
      <c r="K25" s="176">
        <f t="shared" si="3"/>
        <v>0</v>
      </c>
    </row>
    <row r="26" spans="1:11" ht="15.75" customHeight="1" thickBot="1" x14ac:dyDescent="0.3">
      <c r="A26" s="107" t="s">
        <v>379</v>
      </c>
      <c r="B26" s="36" t="s">
        <v>192</v>
      </c>
      <c r="C26" s="367"/>
      <c r="D26" s="27" t="s">
        <v>212</v>
      </c>
      <c r="E26" s="174"/>
      <c r="F26" s="132">
        <v>0.01</v>
      </c>
      <c r="G26" s="175">
        <v>11</v>
      </c>
      <c r="H26" s="131">
        <f t="shared" si="1"/>
        <v>20974</v>
      </c>
      <c r="I26" s="39">
        <f t="shared" si="2"/>
        <v>210</v>
      </c>
      <c r="J26" s="62"/>
      <c r="K26" s="176">
        <f t="shared" si="3"/>
        <v>0</v>
      </c>
    </row>
    <row r="27" spans="1:11" ht="15.75" customHeight="1" thickBot="1" x14ac:dyDescent="0.3">
      <c r="A27" s="107" t="s">
        <v>380</v>
      </c>
      <c r="B27" s="36" t="s">
        <v>192</v>
      </c>
      <c r="C27" s="367"/>
      <c r="D27" s="27" t="s">
        <v>213</v>
      </c>
      <c r="E27" s="174"/>
      <c r="F27" s="132">
        <v>0.01</v>
      </c>
      <c r="G27" s="175">
        <v>12</v>
      </c>
      <c r="H27" s="131">
        <f t="shared" si="1"/>
        <v>20974</v>
      </c>
      <c r="I27" s="39">
        <f t="shared" si="2"/>
        <v>210</v>
      </c>
      <c r="J27" s="62"/>
      <c r="K27" s="176">
        <f t="shared" si="3"/>
        <v>0</v>
      </c>
    </row>
    <row r="28" spans="1:11" ht="15.75" customHeight="1" thickBot="1" x14ac:dyDescent="0.3">
      <c r="A28" s="107" t="s">
        <v>381</v>
      </c>
      <c r="B28" s="36" t="s">
        <v>192</v>
      </c>
      <c r="C28" s="367"/>
      <c r="D28" s="27" t="s">
        <v>214</v>
      </c>
      <c r="E28" s="174"/>
      <c r="F28" s="132">
        <v>0.01</v>
      </c>
      <c r="G28" s="175">
        <v>13</v>
      </c>
      <c r="H28" s="131">
        <f t="shared" si="1"/>
        <v>20974</v>
      </c>
      <c r="I28" s="39">
        <f t="shared" si="2"/>
        <v>210</v>
      </c>
      <c r="J28" s="62"/>
      <c r="K28" s="176">
        <f t="shared" si="3"/>
        <v>0</v>
      </c>
    </row>
    <row r="29" spans="1:11" ht="15.75" customHeight="1" thickBot="1" x14ac:dyDescent="0.3">
      <c r="A29" s="107" t="s">
        <v>382</v>
      </c>
      <c r="B29" s="36" t="s">
        <v>192</v>
      </c>
      <c r="C29" s="367"/>
      <c r="D29" s="27" t="s">
        <v>215</v>
      </c>
      <c r="E29" s="174"/>
      <c r="F29" s="132">
        <v>0.01</v>
      </c>
      <c r="G29" s="175">
        <v>14</v>
      </c>
      <c r="H29" s="131">
        <f t="shared" si="1"/>
        <v>20974</v>
      </c>
      <c r="I29" s="39">
        <f t="shared" si="2"/>
        <v>210</v>
      </c>
      <c r="J29" s="62"/>
      <c r="K29" s="176">
        <f t="shared" si="3"/>
        <v>0</v>
      </c>
    </row>
    <row r="30" spans="1:11" ht="15.75" customHeight="1" thickBot="1" x14ac:dyDescent="0.3">
      <c r="A30" s="107" t="s">
        <v>383</v>
      </c>
      <c r="B30" s="36" t="s">
        <v>192</v>
      </c>
      <c r="C30" s="367"/>
      <c r="D30" s="27" t="s">
        <v>216</v>
      </c>
      <c r="E30" s="174"/>
      <c r="F30" s="132">
        <v>0.02</v>
      </c>
      <c r="G30" s="175">
        <v>15</v>
      </c>
      <c r="H30" s="131">
        <f t="shared" si="1"/>
        <v>20974</v>
      </c>
      <c r="I30" s="39">
        <f t="shared" si="2"/>
        <v>419</v>
      </c>
      <c r="J30" s="62"/>
      <c r="K30" s="176">
        <f t="shared" si="3"/>
        <v>0</v>
      </c>
    </row>
    <row r="31" spans="1:11" ht="15.75" customHeight="1" thickBot="1" x14ac:dyDescent="0.3">
      <c r="A31" s="107" t="s">
        <v>384</v>
      </c>
      <c r="B31" s="36" t="s">
        <v>192</v>
      </c>
      <c r="C31" s="367"/>
      <c r="D31" s="27" t="s">
        <v>217</v>
      </c>
      <c r="E31" s="174"/>
      <c r="F31" s="132">
        <v>0.02</v>
      </c>
      <c r="G31" s="175">
        <v>16</v>
      </c>
      <c r="H31" s="131">
        <f t="shared" si="1"/>
        <v>20974</v>
      </c>
      <c r="I31" s="39">
        <f t="shared" si="2"/>
        <v>419</v>
      </c>
      <c r="J31" s="62"/>
      <c r="K31" s="176">
        <f t="shared" si="3"/>
        <v>0</v>
      </c>
    </row>
    <row r="32" spans="1:11" ht="15.75" customHeight="1" thickBot="1" x14ac:dyDescent="0.3">
      <c r="A32" s="107" t="s">
        <v>385</v>
      </c>
      <c r="B32" s="36" t="s">
        <v>192</v>
      </c>
      <c r="C32" s="367"/>
      <c r="D32" s="27" t="s">
        <v>218</v>
      </c>
      <c r="E32" s="174"/>
      <c r="F32" s="132">
        <v>0.02</v>
      </c>
      <c r="G32" s="175">
        <v>17</v>
      </c>
      <c r="H32" s="131">
        <f t="shared" si="1"/>
        <v>20974</v>
      </c>
      <c r="I32" s="39">
        <f t="shared" si="2"/>
        <v>419</v>
      </c>
      <c r="J32" s="62"/>
      <c r="K32" s="176">
        <f t="shared" si="3"/>
        <v>0</v>
      </c>
    </row>
    <row r="33" spans="1:15" ht="15.75" customHeight="1" thickBot="1" x14ac:dyDescent="0.3">
      <c r="A33" s="107" t="s">
        <v>386</v>
      </c>
      <c r="B33" s="36" t="s">
        <v>192</v>
      </c>
      <c r="C33" s="367"/>
      <c r="D33" s="27" t="s">
        <v>219</v>
      </c>
      <c r="E33" s="174"/>
      <c r="F33" s="132">
        <v>0.02</v>
      </c>
      <c r="G33" s="175">
        <v>18</v>
      </c>
      <c r="H33" s="131">
        <f t="shared" si="1"/>
        <v>20974</v>
      </c>
      <c r="I33" s="39">
        <f t="shared" si="2"/>
        <v>419</v>
      </c>
      <c r="J33" s="62"/>
      <c r="K33" s="176">
        <f t="shared" si="3"/>
        <v>0</v>
      </c>
    </row>
    <row r="34" spans="1:15" ht="15.75" customHeight="1" thickBot="1" x14ac:dyDescent="0.3">
      <c r="A34" s="107" t="s">
        <v>387</v>
      </c>
      <c r="B34" s="36" t="s">
        <v>192</v>
      </c>
      <c r="C34" s="367"/>
      <c r="D34" s="27" t="s">
        <v>220</v>
      </c>
      <c r="E34" s="174"/>
      <c r="F34" s="132">
        <v>0.02</v>
      </c>
      <c r="G34" s="175">
        <v>19</v>
      </c>
      <c r="H34" s="131">
        <f t="shared" si="1"/>
        <v>20974</v>
      </c>
      <c r="I34" s="39">
        <f t="shared" si="2"/>
        <v>419</v>
      </c>
      <c r="J34" s="62"/>
      <c r="K34" s="176">
        <f t="shared" si="3"/>
        <v>0</v>
      </c>
    </row>
    <row r="35" spans="1:15" ht="15.75" customHeight="1" thickBot="1" x14ac:dyDescent="0.3">
      <c r="A35" s="107" t="s">
        <v>388</v>
      </c>
      <c r="B35" s="36" t="s">
        <v>192</v>
      </c>
      <c r="C35" s="368"/>
      <c r="D35" s="27" t="s">
        <v>221</v>
      </c>
      <c r="E35" s="174"/>
      <c r="F35" s="132">
        <v>0.02</v>
      </c>
      <c r="G35" s="175">
        <v>20</v>
      </c>
      <c r="H35" s="131">
        <f t="shared" si="1"/>
        <v>20974</v>
      </c>
      <c r="I35" s="39">
        <f t="shared" si="2"/>
        <v>419</v>
      </c>
      <c r="J35" s="62"/>
      <c r="K35" s="176">
        <f t="shared" si="3"/>
        <v>0</v>
      </c>
    </row>
    <row r="37" spans="1:15" ht="15.75" thickBot="1" x14ac:dyDescent="0.3"/>
    <row r="38" spans="1:15" ht="16.5" thickBot="1" x14ac:dyDescent="0.3">
      <c r="A38" s="356" t="s">
        <v>543</v>
      </c>
      <c r="B38" s="357"/>
      <c r="C38" s="357"/>
      <c r="D38" s="357"/>
      <c r="E38" s="357"/>
      <c r="F38" s="357"/>
      <c r="G38" s="357"/>
      <c r="H38" s="357"/>
      <c r="I38" s="357"/>
      <c r="J38" s="357"/>
      <c r="K38" s="358"/>
    </row>
    <row r="39" spans="1:15" ht="16.5" thickBot="1" x14ac:dyDescent="0.3">
      <c r="A39" s="129" t="s">
        <v>21</v>
      </c>
      <c r="B39" s="129" t="s">
        <v>134</v>
      </c>
      <c r="C39" s="130" t="s">
        <v>23</v>
      </c>
      <c r="D39" s="130" t="s">
        <v>24</v>
      </c>
      <c r="E39" s="130" t="s">
        <v>25</v>
      </c>
      <c r="F39" s="130" t="s">
        <v>189</v>
      </c>
      <c r="G39" s="130" t="s">
        <v>135</v>
      </c>
      <c r="H39" s="130" t="s">
        <v>136</v>
      </c>
      <c r="I39" s="130" t="s">
        <v>27</v>
      </c>
      <c r="J39" s="130" t="s">
        <v>190</v>
      </c>
      <c r="K39" s="130" t="s">
        <v>5</v>
      </c>
      <c r="O39" s="59"/>
    </row>
    <row r="40" spans="1:15" ht="24.95" customHeight="1" thickBot="1" x14ac:dyDescent="0.3">
      <c r="A40" s="107" t="s">
        <v>389</v>
      </c>
      <c r="B40" s="109" t="s">
        <v>192</v>
      </c>
      <c r="C40" s="310" t="s">
        <v>253</v>
      </c>
      <c r="D40" s="13" t="s">
        <v>78</v>
      </c>
      <c r="E40" s="33" t="s">
        <v>31</v>
      </c>
      <c r="F40" s="149">
        <f>+SUM('C3 AMI Network &amp; Radio'!G8:G8)</f>
        <v>0</v>
      </c>
      <c r="G40" s="8">
        <v>1</v>
      </c>
      <c r="H40" s="28">
        <f>+'C3 AMI Network &amp; Radio'!H8</f>
        <v>0</v>
      </c>
      <c r="I40" s="136">
        <f>+H40</f>
        <v>0</v>
      </c>
      <c r="J40" s="45"/>
      <c r="K40" s="17">
        <f>J40*I40</f>
        <v>0</v>
      </c>
    </row>
    <row r="41" spans="1:15" ht="24.95" customHeight="1" thickBot="1" x14ac:dyDescent="0.3">
      <c r="A41" s="107" t="s">
        <v>390</v>
      </c>
      <c r="B41" s="109" t="s">
        <v>192</v>
      </c>
      <c r="C41" s="311"/>
      <c r="D41" s="13" t="s">
        <v>81</v>
      </c>
      <c r="E41" s="33" t="s">
        <v>31</v>
      </c>
      <c r="F41" s="148">
        <f>+SUM('C3 AMI Network &amp; Radio'!G9:G9)</f>
        <v>0</v>
      </c>
      <c r="G41" s="8">
        <v>1</v>
      </c>
      <c r="H41" s="28">
        <f>+'C3 AMI Network &amp; Radio'!H9</f>
        <v>22202</v>
      </c>
      <c r="I41" s="136">
        <f t="shared" ref="I41" si="4">+H41</f>
        <v>22202</v>
      </c>
      <c r="J41" s="45"/>
      <c r="K41" s="17">
        <f>J41*I41</f>
        <v>0</v>
      </c>
    </row>
    <row r="42" spans="1:15" ht="26.45" customHeight="1" thickBot="1" x14ac:dyDescent="0.3">
      <c r="A42" s="365" t="s">
        <v>196</v>
      </c>
      <c r="B42" s="365"/>
      <c r="C42" s="365"/>
      <c r="D42" s="365"/>
      <c r="E42" s="365"/>
      <c r="F42" s="365"/>
      <c r="G42" s="365"/>
      <c r="H42" s="365"/>
      <c r="I42" s="365"/>
      <c r="J42" s="365"/>
      <c r="K42" s="17">
        <f>SUM(K40:K41)/SUM(I40:I41)</f>
        <v>0</v>
      </c>
    </row>
    <row r="43" spans="1:15" ht="20.25" customHeight="1" thickBot="1" x14ac:dyDescent="0.3">
      <c r="A43" s="67"/>
      <c r="B43" s="66"/>
      <c r="C43" s="66"/>
      <c r="D43" s="67"/>
      <c r="E43" s="67"/>
      <c r="F43" s="66"/>
      <c r="G43" s="66"/>
      <c r="H43" s="66"/>
      <c r="I43" s="66"/>
      <c r="J43" s="69"/>
      <c r="K43" s="63"/>
    </row>
    <row r="44" spans="1:15" ht="20.25" customHeight="1" thickBot="1" x14ac:dyDescent="0.3">
      <c r="A44" s="356" t="s">
        <v>197</v>
      </c>
      <c r="B44" s="357"/>
      <c r="C44" s="357"/>
      <c r="D44" s="357"/>
      <c r="E44" s="357"/>
      <c r="F44" s="357"/>
      <c r="G44" s="357"/>
      <c r="H44" s="357"/>
      <c r="I44" s="357"/>
      <c r="J44" s="357"/>
      <c r="K44" s="358"/>
    </row>
    <row r="45" spans="1:15" ht="120.75" customHeight="1" thickBot="1" x14ac:dyDescent="0.3">
      <c r="A45" s="129" t="s">
        <v>21</v>
      </c>
      <c r="B45" s="129" t="s">
        <v>134</v>
      </c>
      <c r="C45" s="130" t="s">
        <v>23</v>
      </c>
      <c r="D45" s="130" t="s">
        <v>24</v>
      </c>
      <c r="E45" s="130"/>
      <c r="F45" s="130" t="s">
        <v>198</v>
      </c>
      <c r="G45" s="130" t="s">
        <v>199</v>
      </c>
      <c r="H45" s="130" t="s">
        <v>136</v>
      </c>
      <c r="I45" s="130" t="s">
        <v>27</v>
      </c>
      <c r="J45" s="130" t="s">
        <v>252</v>
      </c>
      <c r="K45" s="130" t="s">
        <v>200</v>
      </c>
    </row>
    <row r="46" spans="1:15" ht="15.75" thickBot="1" x14ac:dyDescent="0.3">
      <c r="A46" s="107" t="s">
        <v>391</v>
      </c>
      <c r="B46" s="36" t="s">
        <v>192</v>
      </c>
      <c r="C46" s="366" t="s">
        <v>352</v>
      </c>
      <c r="D46" s="27" t="s">
        <v>168</v>
      </c>
      <c r="E46" s="65"/>
      <c r="F46" s="132">
        <v>2.5000000000000001E-3</v>
      </c>
      <c r="G46" s="15">
        <v>1</v>
      </c>
      <c r="H46" s="131">
        <f>SUM('C3 AMI Network &amp; Radio'!$H$8:$H$9)</f>
        <v>22202</v>
      </c>
      <c r="I46" s="39">
        <f>ROUND(H46*F46,0)</f>
        <v>56</v>
      </c>
      <c r="J46" s="62"/>
      <c r="K46" s="64">
        <f>(1-J46)*I46*$K$42</f>
        <v>0</v>
      </c>
    </row>
    <row r="47" spans="1:15" ht="15.75" thickBot="1" x14ac:dyDescent="0.3">
      <c r="A47" s="107" t="s">
        <v>392</v>
      </c>
      <c r="B47" s="36" t="s">
        <v>192</v>
      </c>
      <c r="C47" s="367"/>
      <c r="D47" s="27" t="s">
        <v>163</v>
      </c>
      <c r="E47" s="65"/>
      <c r="F47" s="132">
        <v>2.5000000000000001E-3</v>
      </c>
      <c r="G47" s="15">
        <v>2</v>
      </c>
      <c r="H47" s="131">
        <f>SUM('C3 AMI Network &amp; Radio'!$H$8:$H$9)</f>
        <v>22202</v>
      </c>
      <c r="I47" s="39">
        <f t="shared" ref="I47:I65" si="5">ROUND(H47*F47,0)</f>
        <v>56</v>
      </c>
      <c r="J47" s="62"/>
      <c r="K47" s="64">
        <f t="shared" ref="K47:K65" si="6">(1-J47)*I47*$K$42</f>
        <v>0</v>
      </c>
    </row>
    <row r="48" spans="1:15" ht="15.75" thickBot="1" x14ac:dyDescent="0.3">
      <c r="A48" s="107" t="s">
        <v>393</v>
      </c>
      <c r="B48" s="36" t="s">
        <v>192</v>
      </c>
      <c r="C48" s="367"/>
      <c r="D48" s="27" t="s">
        <v>164</v>
      </c>
      <c r="E48" s="65"/>
      <c r="F48" s="132">
        <v>2.5000000000000001E-3</v>
      </c>
      <c r="G48" s="15">
        <v>3</v>
      </c>
      <c r="H48" s="131">
        <f>SUM('C3 AMI Network &amp; Radio'!$H$8:$H$9)</f>
        <v>22202</v>
      </c>
      <c r="I48" s="39">
        <f t="shared" si="5"/>
        <v>56</v>
      </c>
      <c r="J48" s="62"/>
      <c r="K48" s="64">
        <f t="shared" si="6"/>
        <v>0</v>
      </c>
    </row>
    <row r="49" spans="1:11" ht="15.75" thickBot="1" x14ac:dyDescent="0.3">
      <c r="A49" s="107" t="s">
        <v>394</v>
      </c>
      <c r="B49" s="36" t="s">
        <v>192</v>
      </c>
      <c r="C49" s="367"/>
      <c r="D49" s="27" t="s">
        <v>165</v>
      </c>
      <c r="E49" s="65"/>
      <c r="F49" s="132">
        <v>2.5000000000000001E-3</v>
      </c>
      <c r="G49" s="15">
        <v>4</v>
      </c>
      <c r="H49" s="131">
        <f>SUM('C3 AMI Network &amp; Radio'!$H$8:$H$9)</f>
        <v>22202</v>
      </c>
      <c r="I49" s="39">
        <f t="shared" si="5"/>
        <v>56</v>
      </c>
      <c r="J49" s="62"/>
      <c r="K49" s="64">
        <f t="shared" si="6"/>
        <v>0</v>
      </c>
    </row>
    <row r="50" spans="1:11" ht="15.75" thickBot="1" x14ac:dyDescent="0.3">
      <c r="A50" s="107" t="s">
        <v>395</v>
      </c>
      <c r="B50" s="36" t="s">
        <v>192</v>
      </c>
      <c r="C50" s="367"/>
      <c r="D50" s="27" t="s">
        <v>166</v>
      </c>
      <c r="E50" s="65"/>
      <c r="F50" s="132">
        <v>2.5000000000000001E-3</v>
      </c>
      <c r="G50" s="15">
        <v>5</v>
      </c>
      <c r="H50" s="131">
        <f>SUM('C3 AMI Network &amp; Radio'!$H$8:$H$9)</f>
        <v>22202</v>
      </c>
      <c r="I50" s="39">
        <f t="shared" si="5"/>
        <v>56</v>
      </c>
      <c r="J50" s="62"/>
      <c r="K50" s="64">
        <f t="shared" si="6"/>
        <v>0</v>
      </c>
    </row>
    <row r="51" spans="1:11" ht="15.75" thickBot="1" x14ac:dyDescent="0.3">
      <c r="A51" s="107" t="s">
        <v>396</v>
      </c>
      <c r="B51" s="36" t="s">
        <v>192</v>
      </c>
      <c r="C51" s="367"/>
      <c r="D51" s="27" t="s">
        <v>207</v>
      </c>
      <c r="E51" s="65"/>
      <c r="F51" s="132">
        <v>2.5000000000000001E-3</v>
      </c>
      <c r="G51" s="15">
        <v>6</v>
      </c>
      <c r="H51" s="131">
        <f>SUM('C3 AMI Network &amp; Radio'!$H$8:$H$9)</f>
        <v>22202</v>
      </c>
      <c r="I51" s="39">
        <f t="shared" si="5"/>
        <v>56</v>
      </c>
      <c r="J51" s="62"/>
      <c r="K51" s="64">
        <f t="shared" si="6"/>
        <v>0</v>
      </c>
    </row>
    <row r="52" spans="1:11" ht="15.75" thickBot="1" x14ac:dyDescent="0.3">
      <c r="A52" s="107" t="s">
        <v>397</v>
      </c>
      <c r="B52" s="36" t="s">
        <v>192</v>
      </c>
      <c r="C52" s="367"/>
      <c r="D52" s="27" t="s">
        <v>208</v>
      </c>
      <c r="E52" s="65"/>
      <c r="F52" s="132">
        <v>5.0000000000000001E-3</v>
      </c>
      <c r="G52" s="15">
        <v>7</v>
      </c>
      <c r="H52" s="131">
        <f>SUM('C3 AMI Network &amp; Radio'!$H$8:$H$9)</f>
        <v>22202</v>
      </c>
      <c r="I52" s="39">
        <f t="shared" si="5"/>
        <v>111</v>
      </c>
      <c r="J52" s="62"/>
      <c r="K52" s="64">
        <f t="shared" si="6"/>
        <v>0</v>
      </c>
    </row>
    <row r="53" spans="1:11" ht="15.75" thickBot="1" x14ac:dyDescent="0.3">
      <c r="A53" s="107" t="s">
        <v>398</v>
      </c>
      <c r="B53" s="36" t="s">
        <v>192</v>
      </c>
      <c r="C53" s="367"/>
      <c r="D53" s="27" t="s">
        <v>209</v>
      </c>
      <c r="E53" s="65"/>
      <c r="F53" s="132">
        <v>5.0000000000000001E-3</v>
      </c>
      <c r="G53" s="15">
        <v>8</v>
      </c>
      <c r="H53" s="131">
        <f>SUM('C3 AMI Network &amp; Radio'!$H$8:$H$9)</f>
        <v>22202</v>
      </c>
      <c r="I53" s="39">
        <f t="shared" si="5"/>
        <v>111</v>
      </c>
      <c r="J53" s="62"/>
      <c r="K53" s="64">
        <f t="shared" si="6"/>
        <v>0</v>
      </c>
    </row>
    <row r="54" spans="1:11" ht="15.75" thickBot="1" x14ac:dyDescent="0.3">
      <c r="A54" s="107" t="s">
        <v>399</v>
      </c>
      <c r="B54" s="36" t="s">
        <v>192</v>
      </c>
      <c r="C54" s="367"/>
      <c r="D54" s="27" t="s">
        <v>210</v>
      </c>
      <c r="E54" s="65"/>
      <c r="F54" s="132">
        <v>5.0000000000000001E-3</v>
      </c>
      <c r="G54" s="15">
        <v>9</v>
      </c>
      <c r="H54" s="131">
        <f>SUM('C3 AMI Network &amp; Radio'!$H$8:$H$9)</f>
        <v>22202</v>
      </c>
      <c r="I54" s="39">
        <f t="shared" si="5"/>
        <v>111</v>
      </c>
      <c r="J54" s="62"/>
      <c r="K54" s="64">
        <f t="shared" si="6"/>
        <v>0</v>
      </c>
    </row>
    <row r="55" spans="1:11" ht="15.75" thickBot="1" x14ac:dyDescent="0.3">
      <c r="A55" s="107" t="s">
        <v>400</v>
      </c>
      <c r="B55" s="36" t="s">
        <v>192</v>
      </c>
      <c r="C55" s="367"/>
      <c r="D55" s="27" t="s">
        <v>211</v>
      </c>
      <c r="E55" s="65"/>
      <c r="F55" s="132">
        <v>0.01</v>
      </c>
      <c r="G55" s="15">
        <v>10</v>
      </c>
      <c r="H55" s="131">
        <f>SUM('C3 AMI Network &amp; Radio'!$H$8:$H$9)</f>
        <v>22202</v>
      </c>
      <c r="I55" s="39">
        <f t="shared" si="5"/>
        <v>222</v>
      </c>
      <c r="J55" s="62"/>
      <c r="K55" s="64">
        <f t="shared" si="6"/>
        <v>0</v>
      </c>
    </row>
    <row r="56" spans="1:11" ht="15.75" thickBot="1" x14ac:dyDescent="0.3">
      <c r="A56" s="107" t="s">
        <v>401</v>
      </c>
      <c r="B56" s="36" t="s">
        <v>192</v>
      </c>
      <c r="C56" s="367"/>
      <c r="D56" s="27" t="s">
        <v>212</v>
      </c>
      <c r="E56" s="65"/>
      <c r="F56" s="132">
        <v>0.01</v>
      </c>
      <c r="G56" s="15">
        <v>11</v>
      </c>
      <c r="H56" s="131">
        <f>SUM('C3 AMI Network &amp; Radio'!$H$8:$H$9)</f>
        <v>22202</v>
      </c>
      <c r="I56" s="39">
        <f t="shared" si="5"/>
        <v>222</v>
      </c>
      <c r="J56" s="62"/>
      <c r="K56" s="64">
        <f>(1-J56)*I56*$K$42</f>
        <v>0</v>
      </c>
    </row>
    <row r="57" spans="1:11" ht="15.75" thickBot="1" x14ac:dyDescent="0.3">
      <c r="A57" s="107" t="s">
        <v>402</v>
      </c>
      <c r="B57" s="36" t="s">
        <v>192</v>
      </c>
      <c r="C57" s="367"/>
      <c r="D57" s="27" t="s">
        <v>213</v>
      </c>
      <c r="E57" s="65"/>
      <c r="F57" s="132">
        <v>0.01</v>
      </c>
      <c r="G57" s="15">
        <v>12</v>
      </c>
      <c r="H57" s="131">
        <f>SUM('C3 AMI Network &amp; Radio'!$H$8:$H$9)</f>
        <v>22202</v>
      </c>
      <c r="I57" s="39">
        <f t="shared" si="5"/>
        <v>222</v>
      </c>
      <c r="J57" s="62"/>
      <c r="K57" s="64">
        <f t="shared" si="6"/>
        <v>0</v>
      </c>
    </row>
    <row r="58" spans="1:11" ht="15.75" thickBot="1" x14ac:dyDescent="0.3">
      <c r="A58" s="107" t="s">
        <v>403</v>
      </c>
      <c r="B58" s="36" t="s">
        <v>192</v>
      </c>
      <c r="C58" s="367"/>
      <c r="D58" s="27" t="s">
        <v>214</v>
      </c>
      <c r="E58" s="65"/>
      <c r="F58" s="132">
        <v>0.01</v>
      </c>
      <c r="G58" s="15">
        <v>13</v>
      </c>
      <c r="H58" s="131">
        <f>SUM('C3 AMI Network &amp; Radio'!$H$8:$H$9)</f>
        <v>22202</v>
      </c>
      <c r="I58" s="39">
        <f t="shared" si="5"/>
        <v>222</v>
      </c>
      <c r="J58" s="62"/>
      <c r="K58" s="64">
        <f t="shared" si="6"/>
        <v>0</v>
      </c>
    </row>
    <row r="59" spans="1:11" ht="15.75" thickBot="1" x14ac:dyDescent="0.3">
      <c r="A59" s="107" t="s">
        <v>404</v>
      </c>
      <c r="B59" s="36" t="s">
        <v>192</v>
      </c>
      <c r="C59" s="367"/>
      <c r="D59" s="27" t="s">
        <v>215</v>
      </c>
      <c r="E59" s="65"/>
      <c r="F59" s="132">
        <v>0.01</v>
      </c>
      <c r="G59" s="15">
        <v>14</v>
      </c>
      <c r="H59" s="131">
        <f>SUM('C3 AMI Network &amp; Radio'!$H$8:$H$9)</f>
        <v>22202</v>
      </c>
      <c r="I59" s="39">
        <f t="shared" si="5"/>
        <v>222</v>
      </c>
      <c r="J59" s="62"/>
      <c r="K59" s="64">
        <f t="shared" si="6"/>
        <v>0</v>
      </c>
    </row>
    <row r="60" spans="1:11" ht="15.75" thickBot="1" x14ac:dyDescent="0.3">
      <c r="A60" s="107" t="s">
        <v>405</v>
      </c>
      <c r="B60" s="36" t="s">
        <v>192</v>
      </c>
      <c r="C60" s="367"/>
      <c r="D60" s="27" t="s">
        <v>216</v>
      </c>
      <c r="E60" s="65"/>
      <c r="F60" s="132">
        <v>0.02</v>
      </c>
      <c r="G60" s="15">
        <v>15</v>
      </c>
      <c r="H60" s="131">
        <f>SUM('C3 AMI Network &amp; Radio'!$H$8:$H$9)</f>
        <v>22202</v>
      </c>
      <c r="I60" s="39">
        <f t="shared" si="5"/>
        <v>444</v>
      </c>
      <c r="J60" s="62"/>
      <c r="K60" s="64">
        <f t="shared" si="6"/>
        <v>0</v>
      </c>
    </row>
    <row r="61" spans="1:11" ht="15.75" thickBot="1" x14ac:dyDescent="0.3">
      <c r="A61" s="107" t="s">
        <v>406</v>
      </c>
      <c r="B61" s="36" t="s">
        <v>192</v>
      </c>
      <c r="C61" s="367"/>
      <c r="D61" s="27" t="s">
        <v>217</v>
      </c>
      <c r="E61" s="65"/>
      <c r="F61" s="132">
        <v>0.02</v>
      </c>
      <c r="G61" s="15">
        <v>16</v>
      </c>
      <c r="H61" s="131">
        <f>SUM('C3 AMI Network &amp; Radio'!$H$8:$H$9)</f>
        <v>22202</v>
      </c>
      <c r="I61" s="39">
        <f t="shared" si="5"/>
        <v>444</v>
      </c>
      <c r="J61" s="62"/>
      <c r="K61" s="64">
        <f t="shared" si="6"/>
        <v>0</v>
      </c>
    </row>
    <row r="62" spans="1:11" ht="15.75" thickBot="1" x14ac:dyDescent="0.3">
      <c r="A62" s="107" t="s">
        <v>407</v>
      </c>
      <c r="B62" s="36" t="s">
        <v>192</v>
      </c>
      <c r="C62" s="367"/>
      <c r="D62" s="27" t="s">
        <v>218</v>
      </c>
      <c r="E62" s="65"/>
      <c r="F62" s="132">
        <v>0.02</v>
      </c>
      <c r="G62" s="15">
        <v>17</v>
      </c>
      <c r="H62" s="131">
        <f>SUM('C3 AMI Network &amp; Radio'!$H$8:$H$9)</f>
        <v>22202</v>
      </c>
      <c r="I62" s="39">
        <f t="shared" si="5"/>
        <v>444</v>
      </c>
      <c r="J62" s="62"/>
      <c r="K62" s="64">
        <f t="shared" si="6"/>
        <v>0</v>
      </c>
    </row>
    <row r="63" spans="1:11" ht="15.75" thickBot="1" x14ac:dyDescent="0.3">
      <c r="A63" s="107" t="s">
        <v>408</v>
      </c>
      <c r="B63" s="36" t="s">
        <v>192</v>
      </c>
      <c r="C63" s="367"/>
      <c r="D63" s="27" t="s">
        <v>219</v>
      </c>
      <c r="E63" s="65"/>
      <c r="F63" s="132">
        <v>0.02</v>
      </c>
      <c r="G63" s="15">
        <v>18</v>
      </c>
      <c r="H63" s="131">
        <f>SUM('C3 AMI Network &amp; Radio'!$H$8:$H$9)</f>
        <v>22202</v>
      </c>
      <c r="I63" s="39">
        <f t="shared" si="5"/>
        <v>444</v>
      </c>
      <c r="J63" s="62"/>
      <c r="K63" s="64">
        <f t="shared" si="6"/>
        <v>0</v>
      </c>
    </row>
    <row r="64" spans="1:11" ht="15.75" thickBot="1" x14ac:dyDescent="0.3">
      <c r="A64" s="107" t="s">
        <v>409</v>
      </c>
      <c r="B64" s="36" t="s">
        <v>192</v>
      </c>
      <c r="C64" s="367"/>
      <c r="D64" s="27" t="s">
        <v>220</v>
      </c>
      <c r="E64" s="65"/>
      <c r="F64" s="132">
        <v>0.02</v>
      </c>
      <c r="G64" s="15">
        <v>19</v>
      </c>
      <c r="H64" s="131">
        <f>SUM('C3 AMI Network &amp; Radio'!$H$8:$H$9)</f>
        <v>22202</v>
      </c>
      <c r="I64" s="39">
        <f t="shared" si="5"/>
        <v>444</v>
      </c>
      <c r="J64" s="62"/>
      <c r="K64" s="64">
        <f t="shared" si="6"/>
        <v>0</v>
      </c>
    </row>
    <row r="65" spans="1:24" ht="15.75" thickBot="1" x14ac:dyDescent="0.3">
      <c r="A65" s="107" t="s">
        <v>410</v>
      </c>
      <c r="B65" s="36" t="s">
        <v>192</v>
      </c>
      <c r="C65" s="368"/>
      <c r="D65" s="27" t="s">
        <v>221</v>
      </c>
      <c r="E65" s="65"/>
      <c r="F65" s="132">
        <v>0.02</v>
      </c>
      <c r="G65" s="15">
        <v>20</v>
      </c>
      <c r="H65" s="131">
        <f>SUM('C3 AMI Network &amp; Radio'!$H$8:$H$9)</f>
        <v>22202</v>
      </c>
      <c r="I65" s="39">
        <f t="shared" si="5"/>
        <v>444</v>
      </c>
      <c r="J65" s="62"/>
      <c r="K65" s="64">
        <f t="shared" si="6"/>
        <v>0</v>
      </c>
    </row>
    <row r="66" spans="1:24" ht="15.75" x14ac:dyDescent="0.25">
      <c r="A66" s="5"/>
      <c r="B66" s="5"/>
      <c r="C66" s="98"/>
      <c r="D66" s="99"/>
      <c r="E66" s="100"/>
      <c r="F66" s="100"/>
      <c r="G66" s="101"/>
      <c r="H66" s="102"/>
      <c r="K66" s="103"/>
    </row>
    <row r="67" spans="1:24" ht="21.75" customHeight="1" thickBot="1" x14ac:dyDescent="0.4">
      <c r="A67" s="30"/>
      <c r="B67" s="30"/>
      <c r="C67" s="30"/>
      <c r="E67" s="30"/>
      <c r="F67" s="30"/>
      <c r="I67" s="364" t="s">
        <v>267</v>
      </c>
      <c r="J67" s="364"/>
      <c r="K67" s="364"/>
      <c r="L67" s="364"/>
      <c r="M67" s="364"/>
      <c r="N67" s="364"/>
      <c r="O67" s="364"/>
      <c r="P67" s="364"/>
      <c r="Q67" s="364"/>
      <c r="R67" s="364"/>
      <c r="S67" s="364"/>
      <c r="T67" s="364"/>
      <c r="U67" s="364"/>
      <c r="V67" s="364"/>
      <c r="W67" s="364"/>
      <c r="X67" s="364"/>
    </row>
    <row r="68" spans="1:24" ht="21.75" thickBot="1" x14ac:dyDescent="0.4">
      <c r="A68" s="115" t="s">
        <v>21</v>
      </c>
      <c r="B68" s="359" t="s">
        <v>222</v>
      </c>
      <c r="C68" s="360"/>
      <c r="D68" s="116" t="s">
        <v>258</v>
      </c>
      <c r="E68" s="143"/>
      <c r="F68" s="143"/>
      <c r="G68" s="143"/>
      <c r="H68" s="144"/>
      <c r="I68" s="186" t="e">
        <f>AVERAGE('C6 Year 1 SaaS&amp;AMI Network Srv'!$L$5:$O$5)</f>
        <v>#DIV/0!</v>
      </c>
      <c r="J68" s="186" t="e">
        <f>AVERAGE('C6 Year 1 SaaS&amp;AMI Network Srv'!$L$5:$O$5)</f>
        <v>#DIV/0!</v>
      </c>
      <c r="K68" s="186" t="e">
        <f>AVERAGE('C6 Year 1 SaaS&amp;AMI Network Srv'!$L$5:$O$5)</f>
        <v>#DIV/0!</v>
      </c>
      <c r="L68" s="186" t="e">
        <f>AVERAGE('C6 Year 1 SaaS&amp;AMI Network Srv'!$L$5:$O$5)</f>
        <v>#DIV/0!</v>
      </c>
      <c r="M68" s="186" t="e">
        <f>AVERAGE('C6 Year 1 SaaS&amp;AMI Network Srv'!$L$5:$O$5)</f>
        <v>#DIV/0!</v>
      </c>
      <c r="N68" s="186" t="e">
        <f>AVERAGE('C6 Year 1 SaaS&amp;AMI Network Srv'!$L$5:$O$5)</f>
        <v>#DIV/0!</v>
      </c>
      <c r="O68" s="186" t="e">
        <f>AVERAGE('C6 Year 1 SaaS&amp;AMI Network Srv'!$L$5:$O$5)</f>
        <v>#DIV/0!</v>
      </c>
      <c r="P68" s="186" t="e">
        <f>AVERAGE('C6 Year 1 SaaS&amp;AMI Network Srv'!$L$5:$O$5)</f>
        <v>#DIV/0!</v>
      </c>
      <c r="Q68" s="186" t="e">
        <f>AVERAGE('C6 Year 1 SaaS&amp;AMI Network Srv'!$L$5:$O$5)</f>
        <v>#DIV/0!</v>
      </c>
      <c r="R68" s="186" t="e">
        <f>AVERAGE('C6 Year 1 SaaS&amp;AMI Network Srv'!$L$5:$O$5)</f>
        <v>#DIV/0!</v>
      </c>
      <c r="S68" s="186" t="e">
        <f>AVERAGE('C6 Year 1 SaaS&amp;AMI Network Srv'!$L$5:$O$5)</f>
        <v>#DIV/0!</v>
      </c>
      <c r="T68" s="186" t="e">
        <f>AVERAGE('C6 Year 1 SaaS&amp;AMI Network Srv'!$L$5:$O$5)</f>
        <v>#DIV/0!</v>
      </c>
      <c r="U68" s="186" t="e">
        <f>AVERAGE('C6 Year 1 SaaS&amp;AMI Network Srv'!$L$5:$O$5)</f>
        <v>#DIV/0!</v>
      </c>
      <c r="V68" s="186" t="e">
        <f>AVERAGE('C6 Year 1 SaaS&amp;AMI Network Srv'!$L$5:$O$5)</f>
        <v>#DIV/0!</v>
      </c>
      <c r="W68" s="186" t="e">
        <f>AVERAGE('C6 Year 1 SaaS&amp;AMI Network Srv'!$L$5:$O$5)</f>
        <v>#DIV/0!</v>
      </c>
      <c r="X68" s="186" t="e">
        <f>AVERAGE('C6 Year 1 SaaS&amp;AMI Network Srv'!$L$5:$O$5)</f>
        <v>#DIV/0!</v>
      </c>
    </row>
    <row r="69" spans="1:24" ht="15.75" thickBot="1" x14ac:dyDescent="0.3"/>
    <row r="70" spans="1:24" ht="15.75" thickBot="1" x14ac:dyDescent="0.3">
      <c r="A70" s="117" t="s">
        <v>21</v>
      </c>
      <c r="B70" s="74" t="s">
        <v>223</v>
      </c>
      <c r="C70" s="73" t="s">
        <v>224</v>
      </c>
      <c r="D70" s="74" t="s">
        <v>24</v>
      </c>
      <c r="E70" s="74">
        <v>1</v>
      </c>
      <c r="F70" s="74">
        <v>2</v>
      </c>
      <c r="G70" s="74">
        <f>F70+1</f>
        <v>3</v>
      </c>
      <c r="H70" s="74">
        <f t="shared" ref="H70:N70" si="7">G70+1</f>
        <v>4</v>
      </c>
      <c r="I70" s="74">
        <f t="shared" si="7"/>
        <v>5</v>
      </c>
      <c r="J70" s="74">
        <f t="shared" si="7"/>
        <v>6</v>
      </c>
      <c r="K70" s="74">
        <f t="shared" si="7"/>
        <v>7</v>
      </c>
      <c r="L70" s="74">
        <f t="shared" si="7"/>
        <v>8</v>
      </c>
      <c r="M70" s="74">
        <f t="shared" si="7"/>
        <v>9</v>
      </c>
      <c r="N70" s="74">
        <f t="shared" si="7"/>
        <v>10</v>
      </c>
      <c r="O70" s="74">
        <f t="shared" ref="O70:X70" si="8">N70+1</f>
        <v>11</v>
      </c>
      <c r="P70" s="74">
        <f t="shared" si="8"/>
        <v>12</v>
      </c>
      <c r="Q70" s="74">
        <f t="shared" si="8"/>
        <v>13</v>
      </c>
      <c r="R70" s="74">
        <f t="shared" si="8"/>
        <v>14</v>
      </c>
      <c r="S70" s="74">
        <f t="shared" si="8"/>
        <v>15</v>
      </c>
      <c r="T70" s="74">
        <f t="shared" si="8"/>
        <v>16</v>
      </c>
      <c r="U70" s="74">
        <f t="shared" si="8"/>
        <v>17</v>
      </c>
      <c r="V70" s="74">
        <f t="shared" si="8"/>
        <v>18</v>
      </c>
      <c r="W70" s="178">
        <f t="shared" si="8"/>
        <v>19</v>
      </c>
      <c r="X70" s="181">
        <f t="shared" si="8"/>
        <v>20</v>
      </c>
    </row>
    <row r="71" spans="1:24" ht="15.75" thickBot="1" x14ac:dyDescent="0.3">
      <c r="A71" s="361" t="s">
        <v>225</v>
      </c>
      <c r="B71" s="362"/>
      <c r="C71" s="362"/>
      <c r="D71" s="363"/>
      <c r="E71" s="70"/>
      <c r="F71" s="70"/>
      <c r="G71" s="70"/>
      <c r="H71" s="70"/>
      <c r="I71" s="70"/>
      <c r="J71" s="70"/>
      <c r="K71" s="70"/>
      <c r="L71" s="70"/>
      <c r="M71" s="81"/>
      <c r="N71" s="81"/>
      <c r="O71" s="70"/>
      <c r="P71" s="70"/>
      <c r="Q71" s="70"/>
      <c r="R71" s="70"/>
      <c r="S71" s="70"/>
      <c r="T71" s="70"/>
      <c r="U71" s="70"/>
      <c r="V71" s="70"/>
      <c r="W71" s="70"/>
      <c r="X71" s="182"/>
    </row>
    <row r="72" spans="1:24" s="76" customFormat="1" ht="24" customHeight="1" thickBot="1" x14ac:dyDescent="0.3">
      <c r="A72" s="107" t="s">
        <v>411</v>
      </c>
      <c r="B72" s="42" t="s">
        <v>226</v>
      </c>
      <c r="C72" s="42" t="s">
        <v>414</v>
      </c>
      <c r="D72" s="42"/>
      <c r="E72" s="177">
        <f>VLOOKUP(E$70,$G$16:$K$35,5,0)</f>
        <v>0</v>
      </c>
      <c r="F72" s="177">
        <f t="shared" ref="F72:X72" si="9">VLOOKUP(F$70,$G$16:$K$35,5,0)</f>
        <v>0</v>
      </c>
      <c r="G72" s="177">
        <f t="shared" si="9"/>
        <v>0</v>
      </c>
      <c r="H72" s="177">
        <f t="shared" si="9"/>
        <v>0</v>
      </c>
      <c r="I72" s="177">
        <f t="shared" si="9"/>
        <v>0</v>
      </c>
      <c r="J72" s="177">
        <f t="shared" si="9"/>
        <v>0</v>
      </c>
      <c r="K72" s="177">
        <f t="shared" si="9"/>
        <v>0</v>
      </c>
      <c r="L72" s="177">
        <f t="shared" si="9"/>
        <v>0</v>
      </c>
      <c r="M72" s="177">
        <f t="shared" si="9"/>
        <v>0</v>
      </c>
      <c r="N72" s="177">
        <f t="shared" si="9"/>
        <v>0</v>
      </c>
      <c r="O72" s="177">
        <f t="shared" si="9"/>
        <v>0</v>
      </c>
      <c r="P72" s="177">
        <f t="shared" si="9"/>
        <v>0</v>
      </c>
      <c r="Q72" s="177">
        <f t="shared" si="9"/>
        <v>0</v>
      </c>
      <c r="R72" s="177">
        <f t="shared" si="9"/>
        <v>0</v>
      </c>
      <c r="S72" s="177">
        <f t="shared" si="9"/>
        <v>0</v>
      </c>
      <c r="T72" s="177">
        <f t="shared" si="9"/>
        <v>0</v>
      </c>
      <c r="U72" s="177">
        <f t="shared" si="9"/>
        <v>0</v>
      </c>
      <c r="V72" s="177">
        <f t="shared" si="9"/>
        <v>0</v>
      </c>
      <c r="W72" s="179">
        <f t="shared" si="9"/>
        <v>0</v>
      </c>
      <c r="X72" s="183">
        <f t="shared" si="9"/>
        <v>0</v>
      </c>
    </row>
    <row r="73" spans="1:24" s="76" customFormat="1" ht="24" customHeight="1" thickBot="1" x14ac:dyDescent="0.3">
      <c r="A73" s="107" t="s">
        <v>412</v>
      </c>
      <c r="B73" s="42" t="s">
        <v>226</v>
      </c>
      <c r="C73" s="42" t="s">
        <v>415</v>
      </c>
      <c r="D73" s="42"/>
      <c r="E73" s="177">
        <f>VLOOKUP(E$70,$G$46:$K$65,5,0)</f>
        <v>0</v>
      </c>
      <c r="F73" s="177">
        <f t="shared" ref="F73:X73" si="10">VLOOKUP(F$70,$G$46:$K$65,5,0)</f>
        <v>0</v>
      </c>
      <c r="G73" s="177">
        <f t="shared" si="10"/>
        <v>0</v>
      </c>
      <c r="H73" s="177">
        <f t="shared" si="10"/>
        <v>0</v>
      </c>
      <c r="I73" s="177">
        <f t="shared" si="10"/>
        <v>0</v>
      </c>
      <c r="J73" s="177">
        <f t="shared" si="10"/>
        <v>0</v>
      </c>
      <c r="K73" s="177">
        <f t="shared" si="10"/>
        <v>0</v>
      </c>
      <c r="L73" s="177">
        <f t="shared" si="10"/>
        <v>0</v>
      </c>
      <c r="M73" s="177">
        <f t="shared" si="10"/>
        <v>0</v>
      </c>
      <c r="N73" s="177">
        <f t="shared" si="10"/>
        <v>0</v>
      </c>
      <c r="O73" s="177">
        <f t="shared" si="10"/>
        <v>0</v>
      </c>
      <c r="P73" s="177">
        <f t="shared" si="10"/>
        <v>0</v>
      </c>
      <c r="Q73" s="177">
        <f t="shared" si="10"/>
        <v>0</v>
      </c>
      <c r="R73" s="177">
        <f t="shared" si="10"/>
        <v>0</v>
      </c>
      <c r="S73" s="177">
        <f t="shared" si="10"/>
        <v>0</v>
      </c>
      <c r="T73" s="177">
        <f t="shared" si="10"/>
        <v>0</v>
      </c>
      <c r="U73" s="177">
        <f t="shared" si="10"/>
        <v>0</v>
      </c>
      <c r="V73" s="177">
        <f t="shared" si="10"/>
        <v>0</v>
      </c>
      <c r="W73" s="179">
        <f t="shared" si="10"/>
        <v>0</v>
      </c>
      <c r="X73" s="183">
        <f t="shared" si="10"/>
        <v>0</v>
      </c>
    </row>
    <row r="74" spans="1:24" ht="24" customHeight="1" thickBot="1" x14ac:dyDescent="0.3">
      <c r="A74" s="107" t="s">
        <v>413</v>
      </c>
      <c r="B74" s="42" t="s">
        <v>226</v>
      </c>
      <c r="C74" s="42" t="s">
        <v>255</v>
      </c>
      <c r="D74" s="42"/>
      <c r="E74" s="163">
        <f>+'C6 Year 1 SaaS&amp;AMI Network Srv'!L17</f>
        <v>0</v>
      </c>
      <c r="F74" s="163">
        <f>+'C6 Year 1 SaaS&amp;AMI Network Srv'!M17</f>
        <v>0</v>
      </c>
      <c r="G74" s="163">
        <f>+'C6 Year 1 SaaS&amp;AMI Network Srv'!N17</f>
        <v>0</v>
      </c>
      <c r="H74" s="163">
        <f>+'C6 Year 1 SaaS&amp;AMI Network Srv'!O17</f>
        <v>0</v>
      </c>
      <c r="I74" s="163" t="e">
        <f>+H74*(1+I68)</f>
        <v>#DIV/0!</v>
      </c>
      <c r="J74" s="163" t="e">
        <f>+I74*(1+J68)</f>
        <v>#DIV/0!</v>
      </c>
      <c r="K74" s="163" t="e">
        <f>+J74*(1+K68)</f>
        <v>#DIV/0!</v>
      </c>
      <c r="L74" s="163" t="e">
        <f>+K74*(1+L68)</f>
        <v>#DIV/0!</v>
      </c>
      <c r="M74" s="163" t="e">
        <f t="shared" ref="M74:W74" si="11">+L74*(1+M68)</f>
        <v>#DIV/0!</v>
      </c>
      <c r="N74" s="163" t="e">
        <f t="shared" si="11"/>
        <v>#DIV/0!</v>
      </c>
      <c r="O74" s="163" t="e">
        <f t="shared" si="11"/>
        <v>#DIV/0!</v>
      </c>
      <c r="P74" s="163" t="e">
        <f t="shared" si="11"/>
        <v>#DIV/0!</v>
      </c>
      <c r="Q74" s="163" t="e">
        <f t="shared" si="11"/>
        <v>#DIV/0!</v>
      </c>
      <c r="R74" s="163" t="e">
        <f t="shared" si="11"/>
        <v>#DIV/0!</v>
      </c>
      <c r="S74" s="163" t="e">
        <f t="shared" si="11"/>
        <v>#DIV/0!</v>
      </c>
      <c r="T74" s="163" t="e">
        <f t="shared" si="11"/>
        <v>#DIV/0!</v>
      </c>
      <c r="U74" s="163" t="e">
        <f t="shared" si="11"/>
        <v>#DIV/0!</v>
      </c>
      <c r="V74" s="163" t="e">
        <f t="shared" si="11"/>
        <v>#DIV/0!</v>
      </c>
      <c r="W74" s="180" t="e">
        <f t="shared" si="11"/>
        <v>#DIV/0!</v>
      </c>
      <c r="X74" s="182"/>
    </row>
    <row r="75" spans="1:24" ht="15.75" thickBot="1" x14ac:dyDescent="0.3">
      <c r="A75" s="71"/>
      <c r="B75" s="53"/>
      <c r="C75" s="53"/>
      <c r="D75" s="54" t="s">
        <v>227</v>
      </c>
      <c r="E75" s="72">
        <f t="shared" ref="E75:X75" si="12">SUM(E72:E74)</f>
        <v>0</v>
      </c>
      <c r="F75" s="72">
        <f t="shared" si="12"/>
        <v>0</v>
      </c>
      <c r="G75" s="72">
        <f t="shared" si="12"/>
        <v>0</v>
      </c>
      <c r="H75" s="72">
        <f t="shared" si="12"/>
        <v>0</v>
      </c>
      <c r="I75" s="72" t="e">
        <f t="shared" si="12"/>
        <v>#DIV/0!</v>
      </c>
      <c r="J75" s="72" t="e">
        <f t="shared" si="12"/>
        <v>#DIV/0!</v>
      </c>
      <c r="K75" s="72" t="e">
        <f t="shared" si="12"/>
        <v>#DIV/0!</v>
      </c>
      <c r="L75" s="72" t="e">
        <f t="shared" si="12"/>
        <v>#DIV/0!</v>
      </c>
      <c r="M75" s="72" t="e">
        <f t="shared" si="12"/>
        <v>#DIV/0!</v>
      </c>
      <c r="N75" s="72" t="e">
        <f t="shared" si="12"/>
        <v>#DIV/0!</v>
      </c>
      <c r="O75" s="72" t="e">
        <f t="shared" si="12"/>
        <v>#DIV/0!</v>
      </c>
      <c r="P75" s="72" t="e">
        <f t="shared" si="12"/>
        <v>#DIV/0!</v>
      </c>
      <c r="Q75" s="72" t="e">
        <f t="shared" si="12"/>
        <v>#DIV/0!</v>
      </c>
      <c r="R75" s="72" t="e">
        <f t="shared" si="12"/>
        <v>#DIV/0!</v>
      </c>
      <c r="S75" s="72" t="e">
        <f t="shared" si="12"/>
        <v>#DIV/0!</v>
      </c>
      <c r="T75" s="72" t="e">
        <f t="shared" si="12"/>
        <v>#DIV/0!</v>
      </c>
      <c r="U75" s="72" t="e">
        <f t="shared" si="12"/>
        <v>#DIV/0!</v>
      </c>
      <c r="V75" s="72" t="e">
        <f t="shared" si="12"/>
        <v>#DIV/0!</v>
      </c>
      <c r="W75" s="72" t="e">
        <f t="shared" si="12"/>
        <v>#DIV/0!</v>
      </c>
      <c r="X75" s="184">
        <f t="shared" si="12"/>
        <v>0</v>
      </c>
    </row>
    <row r="76" spans="1:24" ht="17.25" thickTop="1" thickBot="1" x14ac:dyDescent="0.3">
      <c r="A76" s="71"/>
      <c r="B76" s="10" t="s">
        <v>228</v>
      </c>
      <c r="C76" s="78">
        <v>0.03</v>
      </c>
      <c r="D76" s="54" t="s">
        <v>229</v>
      </c>
      <c r="E76" s="167">
        <f t="shared" ref="E76:X76" si="13">E75/(1+$C$76)^E70</f>
        <v>0</v>
      </c>
      <c r="F76" s="167">
        <f t="shared" si="13"/>
        <v>0</v>
      </c>
      <c r="G76" s="167">
        <f t="shared" si="13"/>
        <v>0</v>
      </c>
      <c r="H76" s="167">
        <f t="shared" si="13"/>
        <v>0</v>
      </c>
      <c r="I76" s="167" t="e">
        <f t="shared" si="13"/>
        <v>#DIV/0!</v>
      </c>
      <c r="J76" s="167" t="e">
        <f t="shared" si="13"/>
        <v>#DIV/0!</v>
      </c>
      <c r="K76" s="167" t="e">
        <f t="shared" si="13"/>
        <v>#DIV/0!</v>
      </c>
      <c r="L76" s="167" t="e">
        <f t="shared" si="13"/>
        <v>#DIV/0!</v>
      </c>
      <c r="M76" s="167" t="e">
        <f t="shared" si="13"/>
        <v>#DIV/0!</v>
      </c>
      <c r="N76" s="167" t="e">
        <f t="shared" si="13"/>
        <v>#DIV/0!</v>
      </c>
      <c r="O76" s="167" t="e">
        <f t="shared" si="13"/>
        <v>#DIV/0!</v>
      </c>
      <c r="P76" s="167" t="e">
        <f t="shared" si="13"/>
        <v>#DIV/0!</v>
      </c>
      <c r="Q76" s="167" t="e">
        <f t="shared" si="13"/>
        <v>#DIV/0!</v>
      </c>
      <c r="R76" s="167" t="e">
        <f t="shared" si="13"/>
        <v>#DIV/0!</v>
      </c>
      <c r="S76" s="167" t="e">
        <f t="shared" si="13"/>
        <v>#DIV/0!</v>
      </c>
      <c r="T76" s="167" t="e">
        <f t="shared" si="13"/>
        <v>#DIV/0!</v>
      </c>
      <c r="U76" s="167" t="e">
        <f t="shared" si="13"/>
        <v>#DIV/0!</v>
      </c>
      <c r="V76" s="167" t="e">
        <f t="shared" si="13"/>
        <v>#DIV/0!</v>
      </c>
      <c r="W76" s="167" t="e">
        <f t="shared" si="13"/>
        <v>#DIV/0!</v>
      </c>
      <c r="X76" s="185">
        <f t="shared" si="13"/>
        <v>0</v>
      </c>
    </row>
    <row r="77" spans="1:24" ht="19.5" thickBot="1" x14ac:dyDescent="0.35">
      <c r="D77" s="75" t="s">
        <v>268</v>
      </c>
      <c r="E77" s="166" t="e">
        <f>SUM(E76:X76)</f>
        <v>#DIV/0!</v>
      </c>
    </row>
    <row r="78" spans="1:24" ht="24" thickTop="1" x14ac:dyDescent="0.35">
      <c r="E78" s="55"/>
    </row>
    <row r="79" spans="1:24" ht="21.75" customHeight="1" x14ac:dyDescent="0.25">
      <c r="A79" s="323" t="s">
        <v>46</v>
      </c>
      <c r="B79" s="323"/>
      <c r="C79" s="323"/>
      <c r="D79" s="323"/>
      <c r="E79" s="323"/>
      <c r="F79" s="323"/>
      <c r="G79" s="323"/>
      <c r="H79" s="323"/>
      <c r="I79" s="323"/>
      <c r="J79" s="323"/>
      <c r="K79" s="323"/>
    </row>
    <row r="80" spans="1:24" ht="33.75" customHeight="1" x14ac:dyDescent="0.25">
      <c r="A80" s="226" t="s">
        <v>416</v>
      </c>
      <c r="B80" s="294"/>
      <c r="C80" s="294"/>
      <c r="D80" s="294"/>
      <c r="E80" s="294"/>
      <c r="F80" s="294"/>
      <c r="G80" s="294"/>
      <c r="H80" s="294"/>
      <c r="I80" s="294"/>
      <c r="J80" s="294"/>
      <c r="K80" s="294"/>
    </row>
    <row r="81" spans="1:11" ht="33.75" customHeight="1" x14ac:dyDescent="0.25">
      <c r="A81" s="226" t="s">
        <v>417</v>
      </c>
      <c r="B81" s="294"/>
      <c r="C81" s="294"/>
      <c r="D81" s="294"/>
      <c r="E81" s="294"/>
      <c r="F81" s="294"/>
      <c r="G81" s="294"/>
      <c r="H81" s="294"/>
      <c r="I81" s="294"/>
      <c r="J81" s="294"/>
      <c r="K81" s="294"/>
    </row>
    <row r="82" spans="1:11" ht="33.75" customHeight="1" x14ac:dyDescent="0.25">
      <c r="A82" s="226" t="s">
        <v>418</v>
      </c>
      <c r="B82" s="294"/>
      <c r="C82" s="294"/>
      <c r="D82" s="294"/>
      <c r="E82" s="294"/>
      <c r="F82" s="294"/>
      <c r="G82" s="294"/>
      <c r="H82" s="294"/>
      <c r="I82" s="294"/>
      <c r="J82" s="294"/>
      <c r="K82" s="294"/>
    </row>
    <row r="83" spans="1:11" ht="33.75" customHeight="1" x14ac:dyDescent="0.25">
      <c r="A83" s="226" t="s">
        <v>419</v>
      </c>
      <c r="B83" s="294"/>
      <c r="C83" s="294"/>
      <c r="D83" s="294"/>
      <c r="E83" s="294"/>
      <c r="F83" s="294"/>
      <c r="G83" s="294"/>
      <c r="H83" s="294"/>
      <c r="I83" s="294"/>
      <c r="J83" s="294"/>
      <c r="K83" s="294"/>
    </row>
    <row r="84" spans="1:11" ht="33.75" customHeight="1" x14ac:dyDescent="0.25">
      <c r="A84" s="226" t="s">
        <v>420</v>
      </c>
      <c r="B84" s="294"/>
      <c r="C84" s="294"/>
      <c r="D84" s="294"/>
      <c r="E84" s="294"/>
      <c r="F84" s="294"/>
      <c r="G84" s="294"/>
      <c r="H84" s="294"/>
      <c r="I84" s="294"/>
      <c r="J84" s="294"/>
      <c r="K84" s="294"/>
    </row>
    <row r="85" spans="1:11" ht="33.75" customHeight="1" x14ac:dyDescent="0.25">
      <c r="A85" s="226" t="s">
        <v>421</v>
      </c>
      <c r="B85" s="294"/>
      <c r="C85" s="294"/>
      <c r="D85" s="294"/>
      <c r="E85" s="294"/>
      <c r="F85" s="294"/>
      <c r="G85" s="294"/>
      <c r="H85" s="294"/>
      <c r="I85" s="294"/>
      <c r="J85" s="294"/>
      <c r="K85" s="294"/>
    </row>
    <row r="86" spans="1:11" ht="33.75" customHeight="1" x14ac:dyDescent="0.25">
      <c r="A86" s="226" t="s">
        <v>422</v>
      </c>
      <c r="B86" s="294"/>
      <c r="C86" s="294"/>
      <c r="D86" s="294"/>
      <c r="E86" s="294"/>
      <c r="F86" s="294"/>
      <c r="G86" s="294"/>
      <c r="H86" s="294"/>
      <c r="I86" s="294"/>
      <c r="J86" s="294"/>
      <c r="K86" s="294"/>
    </row>
    <row r="87" spans="1:11" ht="33.75" customHeight="1" x14ac:dyDescent="0.25">
      <c r="A87" s="226" t="s">
        <v>423</v>
      </c>
      <c r="B87" s="294"/>
      <c r="C87" s="294"/>
      <c r="D87" s="294"/>
      <c r="E87" s="294"/>
      <c r="F87" s="294"/>
      <c r="G87" s="294"/>
      <c r="H87" s="294"/>
      <c r="I87" s="294"/>
      <c r="J87" s="294"/>
      <c r="K87" s="294"/>
    </row>
    <row r="88" spans="1:11" ht="33.75" customHeight="1" x14ac:dyDescent="0.25">
      <c r="A88" s="226" t="s">
        <v>424</v>
      </c>
      <c r="B88" s="294"/>
      <c r="C88" s="294"/>
      <c r="D88" s="294"/>
      <c r="E88" s="294"/>
      <c r="F88" s="294"/>
      <c r="G88" s="294"/>
      <c r="H88" s="294"/>
      <c r="I88" s="294"/>
      <c r="J88" s="294"/>
      <c r="K88" s="294"/>
    </row>
    <row r="89" spans="1:11" ht="33.75" customHeight="1" x14ac:dyDescent="0.25">
      <c r="A89" s="226" t="s">
        <v>425</v>
      </c>
      <c r="B89" s="294"/>
      <c r="C89" s="294"/>
      <c r="D89" s="294"/>
      <c r="E89" s="294"/>
      <c r="F89" s="294"/>
      <c r="G89" s="294"/>
      <c r="H89" s="294"/>
      <c r="I89" s="294"/>
      <c r="J89" s="294"/>
      <c r="K89" s="294"/>
    </row>
    <row r="90" spans="1:11" ht="33.75" customHeight="1" x14ac:dyDescent="0.25">
      <c r="A90" s="226" t="s">
        <v>426</v>
      </c>
      <c r="B90" s="294"/>
      <c r="C90" s="294"/>
      <c r="D90" s="294"/>
      <c r="E90" s="294"/>
      <c r="F90" s="294"/>
      <c r="G90" s="294"/>
      <c r="H90" s="294"/>
      <c r="I90" s="294"/>
      <c r="J90" s="294"/>
      <c r="K90" s="294"/>
    </row>
    <row r="91" spans="1:11" ht="33.75" customHeight="1" x14ac:dyDescent="0.25">
      <c r="A91" s="226" t="s">
        <v>427</v>
      </c>
      <c r="B91" s="294"/>
      <c r="C91" s="294"/>
      <c r="D91" s="294"/>
      <c r="E91" s="294"/>
      <c r="F91" s="294"/>
      <c r="G91" s="294"/>
      <c r="H91" s="294"/>
      <c r="I91" s="294"/>
      <c r="J91" s="294"/>
      <c r="K91" s="294"/>
    </row>
    <row r="93" spans="1:11" ht="14.45" customHeight="1" x14ac:dyDescent="0.25"/>
  </sheetData>
  <sheetProtection algorithmName="SHA-512" hashValue="FhhFZgEJO5KebOhx1sQzCxPFzeAhnkWPAVh+ww4fHcWf0ZqlGeQC13qAX8rtpTUhu2FGPmlBPhz4pyOxkTGI9w==" saltValue="+0rga2qV/eZDFd+p9/uj0w==" spinCount="100000" sheet="1" formatCells="0"/>
  <mergeCells count="34">
    <mergeCell ref="B82:K82"/>
    <mergeCell ref="B83:K83"/>
    <mergeCell ref="B84:K84"/>
    <mergeCell ref="B85:K85"/>
    <mergeCell ref="B86:K86"/>
    <mergeCell ref="A7:K7"/>
    <mergeCell ref="A12:J12"/>
    <mergeCell ref="A14:K14"/>
    <mergeCell ref="C16:C35"/>
    <mergeCell ref="C9:C11"/>
    <mergeCell ref="A4:K4"/>
    <mergeCell ref="A5:K5"/>
    <mergeCell ref="A1:D1"/>
    <mergeCell ref="E1:K1"/>
    <mergeCell ref="A2:D2"/>
    <mergeCell ref="E2:K2"/>
    <mergeCell ref="A3:D3"/>
    <mergeCell ref="E3:K3"/>
    <mergeCell ref="B89:K89"/>
    <mergeCell ref="B90:K90"/>
    <mergeCell ref="B91:K91"/>
    <mergeCell ref="A38:K38"/>
    <mergeCell ref="B68:C68"/>
    <mergeCell ref="A71:D71"/>
    <mergeCell ref="A79:K79"/>
    <mergeCell ref="B80:K80"/>
    <mergeCell ref="B81:K81"/>
    <mergeCell ref="I67:X67"/>
    <mergeCell ref="C40:C41"/>
    <mergeCell ref="A42:J42"/>
    <mergeCell ref="A44:K44"/>
    <mergeCell ref="C46:C65"/>
    <mergeCell ref="B87:K87"/>
    <mergeCell ref="B88:K88"/>
  </mergeCells>
  <phoneticPr fontId="23" type="noConversion"/>
  <dataValidations count="1">
    <dataValidation type="decimal" allowBlank="1" showInputMessage="1" showErrorMessage="1" sqref="J46:J66 J16:J35" xr:uid="{00000000-0002-0000-0800-000000000000}">
      <formula1>0</formula1>
      <formula2>1</formula2>
    </dataValidation>
  </dataValidations>
  <pageMargins left="0.23622047244094499" right="0.23622047244094499" top="0.74803149606299202" bottom="0.74803149606299202" header="0.31496062992126" footer="0.31496062992126"/>
  <pageSetup scale="40" orientation="landscape" r:id="rId1"/>
  <headerFooter>
    <oddHeader xml:space="preserve">&amp;CCity of Pleasanton
RFP Number; Water Meter Replacement and AMI System Installation Project
</oddHeader>
    <oddFooter>&amp;LCity of Pleasanton, CA&amp;C&amp;A | Page &amp;P of &amp;N&amp;RDiameter Services copyright 2025</oddFooter>
  </headerFooter>
  <rowBreaks count="1" manualBreakCount="1">
    <brk id="66" max="10" man="1"/>
  </rowBreaks>
  <colBreaks count="1" manualBreakCount="1">
    <brk id="12"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AE193-48E1-458A-8DA7-0C86623DE216}">
  <sheetPr>
    <tabColor theme="9" tint="0.79998168889431442"/>
    <pageSetUpPr fitToPage="1"/>
  </sheetPr>
  <dimension ref="A1:K68"/>
  <sheetViews>
    <sheetView topLeftCell="B1" workbookViewId="0">
      <selection activeCell="G8" sqref="G8"/>
    </sheetView>
  </sheetViews>
  <sheetFormatPr defaultColWidth="9.28515625" defaultRowHeight="15" x14ac:dyDescent="0.25"/>
  <cols>
    <col min="1" max="1" width="22.28515625" style="1" customWidth="1"/>
    <col min="2" max="2" width="16.5703125" style="1" customWidth="1"/>
    <col min="3" max="3" width="52.7109375" style="1" customWidth="1"/>
    <col min="4" max="5" width="22.28515625" style="1" customWidth="1"/>
    <col min="6" max="6" width="22.28515625" style="1" hidden="1" customWidth="1"/>
    <col min="7" max="10" width="22.28515625" style="1" customWidth="1"/>
    <col min="11" max="16384" width="9.28515625" style="1"/>
  </cols>
  <sheetData>
    <row r="1" spans="1:11" ht="21.4" customHeight="1" thickBot="1" x14ac:dyDescent="0.3">
      <c r="A1" s="275" t="s">
        <v>0</v>
      </c>
      <c r="B1" s="276"/>
      <c r="C1" s="276"/>
      <c r="D1" s="276"/>
      <c r="E1" s="369" t="str">
        <f>+'C Pricing Form'!E1</f>
        <v>City of Pleasanton</v>
      </c>
      <c r="F1" s="370"/>
      <c r="G1" s="370"/>
      <c r="H1" s="370"/>
      <c r="I1" s="370"/>
      <c r="J1" s="371"/>
      <c r="K1" s="146"/>
    </row>
    <row r="2" spans="1:11" ht="21.75" thickBot="1" x14ac:dyDescent="0.3">
      <c r="A2" s="275" t="s">
        <v>1</v>
      </c>
      <c r="B2" s="276"/>
      <c r="C2" s="276"/>
      <c r="D2" s="276"/>
      <c r="E2" s="372">
        <f>+'C Pricing Form'!E2</f>
        <v>0</v>
      </c>
      <c r="F2" s="373"/>
      <c r="G2" s="373"/>
      <c r="H2" s="373"/>
      <c r="I2" s="373"/>
      <c r="J2" s="374"/>
      <c r="K2" s="77"/>
    </row>
    <row r="3" spans="1:11" ht="21.4" customHeight="1" thickBot="1" x14ac:dyDescent="0.3">
      <c r="A3" s="275" t="s">
        <v>2</v>
      </c>
      <c r="B3" s="276"/>
      <c r="C3" s="276"/>
      <c r="D3" s="276"/>
      <c r="E3" s="369" t="str">
        <f>+'C Pricing Form'!E3</f>
        <v>RFP# 25.604 AMI Replacement Project</v>
      </c>
      <c r="F3" s="370"/>
      <c r="G3" s="370"/>
      <c r="H3" s="370"/>
      <c r="I3" s="370"/>
      <c r="J3" s="371"/>
      <c r="K3" s="77"/>
    </row>
    <row r="4" spans="1:11" ht="21.75" thickBot="1" x14ac:dyDescent="0.3">
      <c r="A4" s="298" t="str">
        <f>+'C Pricing Form'!F30</f>
        <v>C8 - Optional Products, Services and Software</v>
      </c>
      <c r="B4" s="299"/>
      <c r="C4" s="299"/>
      <c r="D4" s="299"/>
      <c r="E4" s="299"/>
      <c r="F4" s="299"/>
      <c r="G4" s="299"/>
      <c r="H4" s="299"/>
      <c r="I4" s="299"/>
      <c r="J4" s="300"/>
    </row>
    <row r="5" spans="1:11" ht="31.7" customHeight="1" thickBot="1" x14ac:dyDescent="0.3">
      <c r="A5" s="301" t="s">
        <v>108</v>
      </c>
      <c r="B5" s="302"/>
      <c r="C5" s="302"/>
      <c r="D5" s="302"/>
      <c r="E5" s="302"/>
      <c r="F5" s="302"/>
      <c r="G5" s="302"/>
      <c r="H5" s="302"/>
      <c r="I5" s="302"/>
      <c r="J5" s="303"/>
    </row>
    <row r="6" spans="1:11" ht="32.25" thickBot="1" x14ac:dyDescent="0.3">
      <c r="A6" s="10" t="s">
        <v>21</v>
      </c>
      <c r="B6" s="10" t="s">
        <v>22</v>
      </c>
      <c r="C6" s="11" t="s">
        <v>23</v>
      </c>
      <c r="D6" s="11" t="s">
        <v>24</v>
      </c>
      <c r="E6" s="11" t="s">
        <v>25</v>
      </c>
      <c r="F6" s="11" t="s">
        <v>76</v>
      </c>
      <c r="G6" s="11" t="s">
        <v>26</v>
      </c>
      <c r="H6" s="12" t="s">
        <v>27</v>
      </c>
      <c r="I6" s="12" t="s">
        <v>28</v>
      </c>
      <c r="J6" s="12" t="s">
        <v>5</v>
      </c>
    </row>
    <row r="7" spans="1:11" ht="120.75" thickBot="1" x14ac:dyDescent="0.3">
      <c r="A7" s="25" t="s">
        <v>191</v>
      </c>
      <c r="B7" s="107" t="s">
        <v>30</v>
      </c>
      <c r="C7" s="238" t="s">
        <v>532</v>
      </c>
      <c r="D7" s="214"/>
      <c r="E7" s="82" t="s">
        <v>31</v>
      </c>
      <c r="F7" s="104"/>
      <c r="G7" s="35"/>
      <c r="H7" s="82">
        <v>1</v>
      </c>
      <c r="I7" s="16"/>
      <c r="J7" s="17">
        <f t="shared" ref="J7:J25" si="0">H7*I7</f>
        <v>0</v>
      </c>
    </row>
    <row r="8" spans="1:11" ht="120.75" thickBot="1" x14ac:dyDescent="0.3">
      <c r="A8" s="25" t="s">
        <v>193</v>
      </c>
      <c r="B8" s="107" t="s">
        <v>30</v>
      </c>
      <c r="C8" s="239" t="s">
        <v>547</v>
      </c>
      <c r="D8" s="214"/>
      <c r="E8" s="82" t="s">
        <v>31</v>
      </c>
      <c r="F8" s="104"/>
      <c r="G8" s="35"/>
      <c r="H8" s="82">
        <v>1</v>
      </c>
      <c r="I8" s="16"/>
      <c r="J8" s="17">
        <f>H8*I8</f>
        <v>0</v>
      </c>
    </row>
    <row r="9" spans="1:11" ht="45.75" thickBot="1" x14ac:dyDescent="0.3">
      <c r="A9" s="25" t="s">
        <v>194</v>
      </c>
      <c r="B9" s="107" t="s">
        <v>30</v>
      </c>
      <c r="C9" s="224" t="s">
        <v>466</v>
      </c>
      <c r="D9" s="214"/>
      <c r="E9" s="82" t="s">
        <v>31</v>
      </c>
      <c r="F9" s="104"/>
      <c r="G9" s="35"/>
      <c r="H9" s="240"/>
      <c r="I9" s="16"/>
      <c r="J9" s="17">
        <f t="shared" si="0"/>
        <v>0</v>
      </c>
    </row>
    <row r="10" spans="1:11" ht="16.5" thickBot="1" x14ac:dyDescent="0.3">
      <c r="A10" s="25" t="s">
        <v>195</v>
      </c>
      <c r="B10" s="126"/>
      <c r="C10" s="105" t="s">
        <v>230</v>
      </c>
      <c r="D10" s="104"/>
      <c r="E10" s="104" t="s">
        <v>31</v>
      </c>
      <c r="F10" s="104"/>
      <c r="G10" s="35"/>
      <c r="H10" s="240"/>
      <c r="I10" s="16"/>
      <c r="J10" s="17">
        <f t="shared" si="0"/>
        <v>0</v>
      </c>
    </row>
    <row r="11" spans="1:11" ht="16.5" thickBot="1" x14ac:dyDescent="0.3">
      <c r="A11" s="25" t="s">
        <v>201</v>
      </c>
      <c r="B11" s="126"/>
      <c r="C11" s="105" t="s">
        <v>230</v>
      </c>
      <c r="D11" s="104"/>
      <c r="E11" s="104" t="s">
        <v>31</v>
      </c>
      <c r="F11" s="104"/>
      <c r="G11" s="35"/>
      <c r="H11" s="240"/>
      <c r="I11" s="16"/>
      <c r="J11" s="17">
        <f t="shared" si="0"/>
        <v>0</v>
      </c>
    </row>
    <row r="12" spans="1:11" ht="16.5" thickBot="1" x14ac:dyDescent="0.3">
      <c r="A12" s="25" t="s">
        <v>202</v>
      </c>
      <c r="B12" s="126"/>
      <c r="C12" s="105" t="s">
        <v>230</v>
      </c>
      <c r="D12" s="104"/>
      <c r="E12" s="104" t="s">
        <v>31</v>
      </c>
      <c r="F12" s="104"/>
      <c r="G12" s="35"/>
      <c r="H12" s="240"/>
      <c r="I12" s="16"/>
      <c r="J12" s="17">
        <f t="shared" si="0"/>
        <v>0</v>
      </c>
    </row>
    <row r="13" spans="1:11" ht="16.5" thickBot="1" x14ac:dyDescent="0.3">
      <c r="A13" s="25" t="s">
        <v>203</v>
      </c>
      <c r="B13" s="126"/>
      <c r="C13" s="105" t="s">
        <v>230</v>
      </c>
      <c r="D13" s="104"/>
      <c r="E13" s="104" t="s">
        <v>31</v>
      </c>
      <c r="F13" s="104"/>
      <c r="G13" s="35"/>
      <c r="H13" s="240"/>
      <c r="I13" s="16"/>
      <c r="J13" s="17">
        <f t="shared" si="0"/>
        <v>0</v>
      </c>
    </row>
    <row r="14" spans="1:11" ht="16.5" thickBot="1" x14ac:dyDescent="0.3">
      <c r="A14" s="25" t="s">
        <v>204</v>
      </c>
      <c r="B14" s="126"/>
      <c r="C14" s="105" t="s">
        <v>230</v>
      </c>
      <c r="D14" s="104"/>
      <c r="E14" s="104" t="s">
        <v>31</v>
      </c>
      <c r="F14" s="104"/>
      <c r="G14" s="35"/>
      <c r="H14" s="240"/>
      <c r="I14" s="16"/>
      <c r="J14" s="17">
        <f t="shared" si="0"/>
        <v>0</v>
      </c>
    </row>
    <row r="15" spans="1:11" ht="16.5" thickBot="1" x14ac:dyDescent="0.3">
      <c r="A15" s="25" t="s">
        <v>205</v>
      </c>
      <c r="B15" s="126"/>
      <c r="C15" s="105" t="s">
        <v>230</v>
      </c>
      <c r="D15" s="104"/>
      <c r="E15" s="104" t="s">
        <v>31</v>
      </c>
      <c r="F15" s="104"/>
      <c r="G15" s="35"/>
      <c r="H15" s="240"/>
      <c r="I15" s="16"/>
      <c r="J15" s="17">
        <f t="shared" si="0"/>
        <v>0</v>
      </c>
    </row>
    <row r="16" spans="1:11" ht="16.5" thickBot="1" x14ac:dyDescent="0.3">
      <c r="A16" s="25" t="s">
        <v>206</v>
      </c>
      <c r="B16" s="126"/>
      <c r="C16" s="105" t="s">
        <v>230</v>
      </c>
      <c r="D16" s="104"/>
      <c r="E16" s="104" t="s">
        <v>31</v>
      </c>
      <c r="F16" s="104"/>
      <c r="G16" s="35"/>
      <c r="H16" s="240"/>
      <c r="I16" s="16"/>
      <c r="J16" s="17">
        <f t="shared" si="0"/>
        <v>0</v>
      </c>
    </row>
    <row r="17" spans="1:11" ht="16.5" thickBot="1" x14ac:dyDescent="0.3">
      <c r="A17" s="25" t="s">
        <v>531</v>
      </c>
      <c r="B17" s="126"/>
      <c r="C17" s="105" t="s">
        <v>230</v>
      </c>
      <c r="D17" s="104"/>
      <c r="E17" s="104" t="s">
        <v>31</v>
      </c>
      <c r="F17" s="104"/>
      <c r="G17" s="35"/>
      <c r="H17" s="240"/>
      <c r="I17" s="16"/>
      <c r="J17" s="17">
        <f t="shared" si="0"/>
        <v>0</v>
      </c>
    </row>
    <row r="18" spans="1:11" ht="16.5" thickBot="1" x14ac:dyDescent="0.3">
      <c r="A18" s="25" t="s">
        <v>533</v>
      </c>
      <c r="B18" s="126"/>
      <c r="C18" s="105" t="s">
        <v>230</v>
      </c>
      <c r="D18" s="104"/>
      <c r="E18" s="104" t="s">
        <v>31</v>
      </c>
      <c r="F18" s="104"/>
      <c r="G18" s="35"/>
      <c r="H18" s="240"/>
      <c r="I18" s="16"/>
      <c r="J18" s="17">
        <f t="shared" si="0"/>
        <v>0</v>
      </c>
    </row>
    <row r="19" spans="1:11" ht="16.5" thickBot="1" x14ac:dyDescent="0.3">
      <c r="A19" s="25" t="s">
        <v>534</v>
      </c>
      <c r="B19" s="126"/>
      <c r="C19" s="105" t="s">
        <v>230</v>
      </c>
      <c r="D19" s="104"/>
      <c r="E19" s="104" t="s">
        <v>31</v>
      </c>
      <c r="F19" s="104"/>
      <c r="G19" s="35"/>
      <c r="H19" s="240"/>
      <c r="I19" s="16"/>
      <c r="J19" s="17">
        <f t="shared" si="0"/>
        <v>0</v>
      </c>
    </row>
    <row r="20" spans="1:11" ht="16.5" thickBot="1" x14ac:dyDescent="0.3">
      <c r="A20" s="25" t="s">
        <v>535</v>
      </c>
      <c r="B20" s="126"/>
      <c r="C20" s="105" t="s">
        <v>230</v>
      </c>
      <c r="D20" s="104"/>
      <c r="E20" s="104" t="s">
        <v>31</v>
      </c>
      <c r="F20" s="104"/>
      <c r="G20" s="35"/>
      <c r="H20" s="240"/>
      <c r="I20" s="16"/>
      <c r="J20" s="17">
        <f t="shared" si="0"/>
        <v>0</v>
      </c>
    </row>
    <row r="21" spans="1:11" ht="16.5" thickBot="1" x14ac:dyDescent="0.3">
      <c r="A21" s="25" t="s">
        <v>536</v>
      </c>
      <c r="B21" s="126"/>
      <c r="C21" s="105" t="s">
        <v>230</v>
      </c>
      <c r="D21" s="104"/>
      <c r="E21" s="104" t="s">
        <v>31</v>
      </c>
      <c r="F21" s="104"/>
      <c r="G21" s="35"/>
      <c r="H21" s="240"/>
      <c r="I21" s="16"/>
      <c r="J21" s="17">
        <f t="shared" si="0"/>
        <v>0</v>
      </c>
    </row>
    <row r="22" spans="1:11" ht="16.5" thickBot="1" x14ac:dyDescent="0.3">
      <c r="A22" s="25" t="s">
        <v>537</v>
      </c>
      <c r="B22" s="126"/>
      <c r="C22" s="105" t="s">
        <v>230</v>
      </c>
      <c r="D22" s="104"/>
      <c r="E22" s="104" t="s">
        <v>31</v>
      </c>
      <c r="F22" s="104"/>
      <c r="G22" s="35"/>
      <c r="H22" s="240"/>
      <c r="I22" s="16"/>
      <c r="J22" s="17">
        <f t="shared" si="0"/>
        <v>0</v>
      </c>
    </row>
    <row r="23" spans="1:11" ht="16.5" thickBot="1" x14ac:dyDescent="0.3">
      <c r="A23" s="25" t="s">
        <v>538</v>
      </c>
      <c r="B23" s="126"/>
      <c r="C23" s="105" t="s">
        <v>230</v>
      </c>
      <c r="D23" s="104"/>
      <c r="E23" s="104" t="s">
        <v>31</v>
      </c>
      <c r="F23" s="104"/>
      <c r="G23" s="35"/>
      <c r="H23" s="240"/>
      <c r="I23" s="16"/>
      <c r="J23" s="17">
        <f t="shared" si="0"/>
        <v>0</v>
      </c>
    </row>
    <row r="24" spans="1:11" ht="16.5" thickBot="1" x14ac:dyDescent="0.3">
      <c r="A24" s="25" t="s">
        <v>539</v>
      </c>
      <c r="B24" s="126"/>
      <c r="C24" s="105" t="s">
        <v>230</v>
      </c>
      <c r="D24" s="104"/>
      <c r="E24" s="104" t="s">
        <v>31</v>
      </c>
      <c r="F24" s="104"/>
      <c r="G24" s="35"/>
      <c r="H24" s="240"/>
      <c r="I24" s="16"/>
      <c r="J24" s="17">
        <f t="shared" si="0"/>
        <v>0</v>
      </c>
    </row>
    <row r="25" spans="1:11" ht="16.5" thickBot="1" x14ac:dyDescent="0.3">
      <c r="A25" s="25" t="s">
        <v>540</v>
      </c>
      <c r="B25" s="126"/>
      <c r="C25" s="105" t="s">
        <v>230</v>
      </c>
      <c r="D25" s="104"/>
      <c r="E25" s="104" t="s">
        <v>31</v>
      </c>
      <c r="F25" s="104"/>
      <c r="G25" s="35"/>
      <c r="H25" s="240"/>
      <c r="I25" s="16"/>
      <c r="J25" s="17">
        <f t="shared" si="0"/>
        <v>0</v>
      </c>
    </row>
    <row r="26" spans="1:11" ht="27.75" customHeight="1" thickBot="1" x14ac:dyDescent="0.4">
      <c r="A26" s="316" t="str">
        <f>+"TOTAL "&amp;A4</f>
        <v>TOTAL C8 - Optional Products, Services and Software</v>
      </c>
      <c r="B26" s="317"/>
      <c r="C26" s="317"/>
      <c r="D26" s="317"/>
      <c r="E26" s="317"/>
      <c r="F26" s="317"/>
      <c r="G26" s="317"/>
      <c r="H26" s="317"/>
      <c r="I26" s="318"/>
      <c r="J26" s="9">
        <f>+SUM(J7:J25)</f>
        <v>0</v>
      </c>
      <c r="K26" s="97"/>
    </row>
    <row r="27" spans="1:11" ht="21.75" customHeight="1" x14ac:dyDescent="0.35">
      <c r="J27" s="55"/>
    </row>
    <row r="28" spans="1:11" ht="21.75" customHeight="1" x14ac:dyDescent="0.25">
      <c r="A28" s="323" t="s">
        <v>46</v>
      </c>
      <c r="B28" s="323"/>
      <c r="C28" s="323"/>
      <c r="D28" s="323"/>
      <c r="E28" s="323"/>
      <c r="F28" s="323"/>
      <c r="G28" s="323"/>
      <c r="H28" s="323"/>
      <c r="I28" s="323"/>
      <c r="J28" s="323"/>
    </row>
    <row r="29" spans="1:11" ht="45" customHeight="1" x14ac:dyDescent="0.25">
      <c r="A29" s="237" t="s">
        <v>541</v>
      </c>
      <c r="B29" s="294"/>
      <c r="C29" s="294"/>
      <c r="D29" s="294"/>
      <c r="E29" s="294"/>
      <c r="F29" s="294"/>
      <c r="G29" s="294"/>
      <c r="H29" s="294"/>
      <c r="I29" s="294"/>
      <c r="J29" s="294"/>
    </row>
    <row r="30" spans="1:11" ht="45" customHeight="1" x14ac:dyDescent="0.25">
      <c r="A30" s="237" t="s">
        <v>542</v>
      </c>
      <c r="B30" s="294"/>
      <c r="C30" s="294"/>
      <c r="D30" s="294"/>
      <c r="E30" s="294"/>
      <c r="F30" s="294"/>
      <c r="G30" s="294"/>
      <c r="H30" s="294"/>
      <c r="I30" s="294"/>
      <c r="J30" s="294"/>
    </row>
    <row r="31" spans="1:11" ht="45" customHeight="1" x14ac:dyDescent="0.25">
      <c r="A31" s="237" t="s">
        <v>548</v>
      </c>
      <c r="B31" s="294"/>
      <c r="C31" s="294"/>
      <c r="D31" s="294"/>
      <c r="E31" s="294"/>
      <c r="F31" s="294"/>
      <c r="G31" s="294"/>
      <c r="H31" s="294"/>
      <c r="I31" s="294"/>
      <c r="J31" s="294"/>
    </row>
    <row r="32" spans="1:11" ht="45" customHeight="1" x14ac:dyDescent="0.25">
      <c r="A32" s="237" t="s">
        <v>549</v>
      </c>
      <c r="B32" s="294"/>
      <c r="C32" s="294"/>
      <c r="D32" s="294"/>
      <c r="E32" s="294"/>
      <c r="F32" s="294"/>
      <c r="G32" s="294"/>
      <c r="H32" s="294"/>
      <c r="I32" s="294"/>
      <c r="J32" s="294"/>
    </row>
    <row r="33" spans="1:10" ht="45" customHeight="1" x14ac:dyDescent="0.25">
      <c r="A33" s="237" t="s">
        <v>550</v>
      </c>
      <c r="B33" s="294"/>
      <c r="C33" s="294"/>
      <c r="D33" s="294"/>
      <c r="E33" s="294"/>
      <c r="F33" s="294"/>
      <c r="G33" s="294"/>
      <c r="H33" s="294"/>
      <c r="I33" s="294"/>
      <c r="J33" s="294"/>
    </row>
    <row r="34" spans="1:10" ht="45" customHeight="1" x14ac:dyDescent="0.25">
      <c r="A34" s="237" t="s">
        <v>551</v>
      </c>
      <c r="B34" s="294"/>
      <c r="C34" s="294"/>
      <c r="D34" s="294"/>
      <c r="E34" s="294"/>
      <c r="F34" s="294"/>
      <c r="G34" s="294"/>
      <c r="H34" s="294"/>
      <c r="I34" s="294"/>
      <c r="J34" s="294"/>
    </row>
    <row r="35" spans="1:10" ht="45" customHeight="1" x14ac:dyDescent="0.25">
      <c r="A35" s="237" t="s">
        <v>552</v>
      </c>
      <c r="B35" s="294"/>
      <c r="C35" s="294"/>
      <c r="D35" s="294"/>
      <c r="E35" s="294"/>
      <c r="F35" s="294"/>
      <c r="G35" s="294"/>
      <c r="H35" s="294"/>
      <c r="I35" s="294"/>
      <c r="J35" s="294"/>
    </row>
    <row r="36" spans="1:10" ht="45" customHeight="1" x14ac:dyDescent="0.25">
      <c r="A36" s="237" t="s">
        <v>553</v>
      </c>
      <c r="B36" s="294"/>
      <c r="C36" s="294"/>
      <c r="D36" s="294"/>
      <c r="E36" s="294"/>
      <c r="F36" s="294"/>
      <c r="G36" s="294"/>
      <c r="H36" s="294"/>
      <c r="I36" s="294"/>
      <c r="J36" s="294"/>
    </row>
    <row r="37" spans="1:10" ht="45" customHeight="1" x14ac:dyDescent="0.25">
      <c r="A37" s="237" t="s">
        <v>554</v>
      </c>
      <c r="B37" s="294"/>
      <c r="C37" s="294"/>
      <c r="D37" s="294"/>
      <c r="E37" s="294"/>
      <c r="F37" s="294"/>
      <c r="G37" s="294"/>
      <c r="H37" s="294"/>
      <c r="I37" s="294"/>
      <c r="J37" s="294"/>
    </row>
    <row r="38" spans="1:10" ht="45" customHeight="1" x14ac:dyDescent="0.25">
      <c r="A38" s="237" t="s">
        <v>555</v>
      </c>
      <c r="B38" s="294"/>
      <c r="C38" s="294"/>
      <c r="D38" s="294"/>
      <c r="E38" s="294"/>
      <c r="F38" s="294"/>
      <c r="G38" s="294"/>
      <c r="H38" s="294"/>
      <c r="I38" s="294"/>
      <c r="J38" s="294"/>
    </row>
    <row r="68" ht="14.45" customHeight="1" x14ac:dyDescent="0.25"/>
  </sheetData>
  <sheetProtection algorithmName="SHA-512" hashValue="HNJ0Z5vhffOb/X/m/btaC7z1DdhtMGT9tD+iKfCIyzzrU9+J+LqqP1G0moK57QdspPGRxVNqWDhhtHMwcGoEyA==" saltValue="Q86zbHHThWd5LCkhKFc2/w==" spinCount="100000" sheet="1" formatCells="0"/>
  <mergeCells count="20">
    <mergeCell ref="A4:J4"/>
    <mergeCell ref="A5:J5"/>
    <mergeCell ref="A26:I26"/>
    <mergeCell ref="A28:J28"/>
    <mergeCell ref="A1:D1"/>
    <mergeCell ref="E1:J1"/>
    <mergeCell ref="A2:D2"/>
    <mergeCell ref="E2:J2"/>
    <mergeCell ref="A3:D3"/>
    <mergeCell ref="E3:J3"/>
    <mergeCell ref="B35:J35"/>
    <mergeCell ref="B36:J36"/>
    <mergeCell ref="B37:J37"/>
    <mergeCell ref="B38:J38"/>
    <mergeCell ref="B29:J29"/>
    <mergeCell ref="B30:J30"/>
    <mergeCell ref="B31:J31"/>
    <mergeCell ref="B32:J32"/>
    <mergeCell ref="B33:J33"/>
    <mergeCell ref="B34:J34"/>
  </mergeCells>
  <phoneticPr fontId="23" type="noConversion"/>
  <pageMargins left="0.23622047244094491" right="0.23622047244094491" top="0.74803149606299213" bottom="0.74803149606299213" header="0.31496062992125984" footer="0.31496062992125984"/>
  <pageSetup scale="57" fitToHeight="0" orientation="landscape" r:id="rId1"/>
  <headerFooter>
    <oddHeader xml:space="preserve">&amp;CCity of Pleasanton
RFP Number; Water Meter Replacement and AMI System Installation Projectt
</oddHeader>
    <oddFooter>&amp;LCity of Pleasanton, CA&amp;C&amp;A | Page &amp;P of &amp;N&amp;RDiameter Services copyright 2025</oddFooter>
  </headerFooter>
  <rowBreaks count="1" manualBreakCount="1">
    <brk id="27" max="16383" man="1"/>
  </rowBreaks>
  <colBreaks count="1" manualBreakCount="1">
    <brk id="10"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927B7E0E-8E59-41AF-903A-A6712AC5EC09}">
          <x14:formula1>
            <xm:f>Lookups!$A$2:$A$3</xm:f>
          </x14:formula1>
          <xm:sqref>G7:G25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tabColor rgb="FFFFFF00"/>
  </sheetPr>
  <dimension ref="A1:A6"/>
  <sheetViews>
    <sheetView workbookViewId="0"/>
  </sheetViews>
  <sheetFormatPr defaultRowHeight="15" x14ac:dyDescent="0.25"/>
  <cols>
    <col min="1" max="1" width="42.7109375" customWidth="1"/>
  </cols>
  <sheetData>
    <row r="1" spans="1:1" ht="16.5" thickBot="1" x14ac:dyDescent="0.3">
      <c r="A1" s="25" t="s">
        <v>54</v>
      </c>
    </row>
    <row r="2" spans="1:1" ht="15" customHeight="1" x14ac:dyDescent="0.25">
      <c r="A2" s="94" t="s">
        <v>30</v>
      </c>
    </row>
    <row r="3" spans="1:1" x14ac:dyDescent="0.25">
      <c r="A3" s="94" t="s">
        <v>109</v>
      </c>
    </row>
    <row r="4" spans="1:1" ht="15.75" thickBot="1" x14ac:dyDescent="0.3">
      <c r="A4" s="36" t="s">
        <v>54</v>
      </c>
    </row>
    <row r="5" spans="1:1" x14ac:dyDescent="0.25">
      <c r="A5" s="94" t="s">
        <v>231</v>
      </c>
    </row>
    <row r="6" spans="1:1" x14ac:dyDescent="0.25">
      <c r="A6" s="94"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5"/>
  <dimension ref="B1:B2"/>
  <sheetViews>
    <sheetView workbookViewId="0"/>
  </sheetViews>
  <sheetFormatPr defaultRowHeight="15" x14ac:dyDescent="0.25"/>
  <sheetData>
    <row r="1" spans="2:2" x14ac:dyDescent="0.25">
      <c r="B1" t="s">
        <v>232</v>
      </c>
    </row>
    <row r="2" spans="2:2" x14ac:dyDescent="0.25">
      <c r="B2" t="s">
        <v>233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6"/>
  <dimension ref="A1:A3"/>
  <sheetViews>
    <sheetView workbookViewId="0">
      <selection activeCell="D28" sqref="D28"/>
    </sheetView>
  </sheetViews>
  <sheetFormatPr defaultRowHeight="15" x14ac:dyDescent="0.25"/>
  <sheetData>
    <row r="1" spans="1:1" x14ac:dyDescent="0.25">
      <c r="A1" t="s">
        <v>234</v>
      </c>
    </row>
    <row r="2" spans="1:1" x14ac:dyDescent="0.25">
      <c r="A2" t="s">
        <v>232</v>
      </c>
    </row>
    <row r="3" spans="1:1" x14ac:dyDescent="0.25">
      <c r="A3" t="s">
        <v>233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1"/>
    <pageSetUpPr fitToPage="1"/>
  </sheetPr>
  <dimension ref="A1:L33"/>
  <sheetViews>
    <sheetView topLeftCell="B1" workbookViewId="0">
      <selection activeCell="E2" sqref="E2:I2"/>
    </sheetView>
  </sheetViews>
  <sheetFormatPr defaultColWidth="9.28515625" defaultRowHeight="15" x14ac:dyDescent="0.25"/>
  <cols>
    <col min="1" max="1" width="22.42578125" style="1" hidden="1" customWidth="1"/>
    <col min="2" max="2" width="8" style="1" customWidth="1"/>
    <col min="3" max="3" width="14.28515625" style="1" bestFit="1" customWidth="1"/>
    <col min="4" max="4" width="23.28515625" style="1" customWidth="1"/>
    <col min="5" max="5" width="20" style="1" customWidth="1"/>
    <col min="6" max="6" width="17.5703125" style="1" bestFit="1" customWidth="1"/>
    <col min="7" max="7" width="14.28515625" style="1" bestFit="1" customWidth="1"/>
    <col min="8" max="8" width="33.7109375" style="1" customWidth="1"/>
    <col min="9" max="9" width="25.28515625" style="1" customWidth="1"/>
    <col min="10" max="16384" width="9.28515625" style="1"/>
  </cols>
  <sheetData>
    <row r="1" spans="1:12" ht="21.75" thickBot="1" x14ac:dyDescent="0.3">
      <c r="A1" s="141"/>
      <c r="B1" s="275" t="s">
        <v>0</v>
      </c>
      <c r="C1" s="276"/>
      <c r="D1" s="277"/>
      <c r="E1" s="278" t="s">
        <v>270</v>
      </c>
      <c r="F1" s="279"/>
      <c r="G1" s="279"/>
      <c r="H1" s="279"/>
      <c r="I1" s="280"/>
      <c r="J1" s="142"/>
      <c r="K1" s="142"/>
      <c r="L1" s="142"/>
    </row>
    <row r="2" spans="1:12" ht="21.75" thickBot="1" x14ac:dyDescent="0.3">
      <c r="A2" s="141"/>
      <c r="B2" s="275" t="s">
        <v>1</v>
      </c>
      <c r="C2" s="276"/>
      <c r="D2" s="277"/>
      <c r="E2" s="281"/>
      <c r="F2" s="282"/>
      <c r="G2" s="282"/>
      <c r="H2" s="282"/>
      <c r="I2" s="283"/>
    </row>
    <row r="3" spans="1:12" ht="21.75" customHeight="1" thickBot="1" x14ac:dyDescent="0.3">
      <c r="A3" s="141"/>
      <c r="B3" s="275" t="s">
        <v>2</v>
      </c>
      <c r="C3" s="276"/>
      <c r="D3" s="277"/>
      <c r="E3" s="284" t="s">
        <v>324</v>
      </c>
      <c r="F3" s="285"/>
      <c r="G3" s="285"/>
      <c r="H3" s="285"/>
      <c r="I3" s="286"/>
      <c r="L3"/>
    </row>
    <row r="4" spans="1:12" ht="21.75" thickBot="1" x14ac:dyDescent="0.3">
      <c r="A4" s="141"/>
      <c r="B4" s="275" t="s">
        <v>256</v>
      </c>
      <c r="C4" s="276"/>
      <c r="D4" s="277"/>
      <c r="E4" s="256"/>
      <c r="F4" s="257"/>
      <c r="G4" s="257"/>
      <c r="H4" s="257"/>
      <c r="I4" s="258"/>
    </row>
    <row r="5" spans="1:12" ht="21.75" thickBot="1" x14ac:dyDescent="0.3">
      <c r="A5" s="31"/>
      <c r="B5" s="31"/>
      <c r="C5" s="31"/>
      <c r="D5" s="31"/>
      <c r="E5" s="259" t="s">
        <v>249</v>
      </c>
      <c r="F5" s="260"/>
      <c r="G5" s="260"/>
      <c r="H5" s="260"/>
      <c r="I5" s="261"/>
    </row>
    <row r="6" spans="1:12" ht="16.5" thickBot="1" x14ac:dyDescent="0.3">
      <c r="C6" s="21"/>
      <c r="D6" s="21"/>
      <c r="E6" s="50" t="s">
        <v>3</v>
      </c>
      <c r="F6" s="262" t="s">
        <v>4</v>
      </c>
      <c r="G6" s="263"/>
      <c r="H6" s="264"/>
      <c r="I6" s="127" t="s">
        <v>5</v>
      </c>
    </row>
    <row r="7" spans="1:12" ht="24" customHeight="1" thickBot="1" x14ac:dyDescent="0.3">
      <c r="C7" s="20"/>
      <c r="D7" s="23"/>
      <c r="E7" s="152" t="s">
        <v>6</v>
      </c>
      <c r="F7" s="265" t="s">
        <v>7</v>
      </c>
      <c r="G7" s="266"/>
      <c r="H7" s="267"/>
      <c r="I7" s="153">
        <f>+'C1 Water Meter Supply'!I20</f>
        <v>0</v>
      </c>
    </row>
    <row r="8" spans="1:12" ht="24" customHeight="1" thickBot="1" x14ac:dyDescent="0.3">
      <c r="A8" s="5"/>
      <c r="B8" s="5"/>
      <c r="C8" s="22"/>
      <c r="D8" s="23"/>
      <c r="E8" s="154" t="s">
        <v>8</v>
      </c>
      <c r="F8" s="269" t="s">
        <v>9</v>
      </c>
      <c r="G8" s="270"/>
      <c r="H8" s="271"/>
      <c r="I8" s="155">
        <f>+'C2 Installation Services'!K26</f>
        <v>0</v>
      </c>
    </row>
    <row r="9" spans="1:12" ht="24" customHeight="1" thickBot="1" x14ac:dyDescent="0.3">
      <c r="A9" s="5"/>
      <c r="B9" s="5"/>
      <c r="C9" s="22"/>
      <c r="D9" s="23"/>
      <c r="E9" s="154" t="s">
        <v>449</v>
      </c>
      <c r="F9" s="269" t="s">
        <v>450</v>
      </c>
      <c r="G9" s="270"/>
      <c r="H9" s="271"/>
      <c r="I9" s="155">
        <f>'C2b Installation Services-Lids'!K17</f>
        <v>0</v>
      </c>
    </row>
    <row r="10" spans="1:12" ht="24" customHeight="1" thickBot="1" x14ac:dyDescent="0.3">
      <c r="A10" s="5"/>
      <c r="B10" s="5"/>
      <c r="C10" s="22"/>
      <c r="D10" s="23"/>
      <c r="E10" s="154" t="s">
        <v>10</v>
      </c>
      <c r="F10" s="269" t="s">
        <v>11</v>
      </c>
      <c r="G10" s="270"/>
      <c r="H10" s="271"/>
      <c r="I10" s="155">
        <f>+'C3 AMI Network &amp; Radio'!J28</f>
        <v>0</v>
      </c>
    </row>
    <row r="11" spans="1:12" ht="24" customHeight="1" thickBot="1" x14ac:dyDescent="0.3">
      <c r="A11" s="5"/>
      <c r="B11" s="5"/>
      <c r="C11" s="22"/>
      <c r="D11" s="23"/>
      <c r="E11" s="154" t="s">
        <v>358</v>
      </c>
      <c r="F11" s="269" t="s">
        <v>359</v>
      </c>
      <c r="G11" s="270"/>
      <c r="H11" s="271"/>
      <c r="I11" s="155">
        <f>'C3b Kilkare Mtr Reading'!J30</f>
        <v>0</v>
      </c>
    </row>
    <row r="12" spans="1:12" ht="24" customHeight="1" thickBot="1" x14ac:dyDescent="0.3">
      <c r="A12" s="5"/>
      <c r="B12" s="5"/>
      <c r="C12" s="22"/>
      <c r="D12" s="23"/>
      <c r="E12" s="154" t="s">
        <v>12</v>
      </c>
      <c r="F12" s="269" t="s">
        <v>13</v>
      </c>
      <c r="G12" s="270"/>
      <c r="H12" s="271"/>
      <c r="I12" s="155">
        <f>+'C4 Software Impl &amp; Training'!J17</f>
        <v>0</v>
      </c>
    </row>
    <row r="13" spans="1:12" ht="22.9" customHeight="1" thickBot="1" x14ac:dyDescent="0.3">
      <c r="E13" s="154" t="s">
        <v>15</v>
      </c>
      <c r="F13" s="269" t="s">
        <v>297</v>
      </c>
      <c r="G13" s="270"/>
      <c r="H13" s="271"/>
      <c r="I13" s="156">
        <f>+'C5 Product Supply for City Use'!K20</f>
        <v>0</v>
      </c>
    </row>
    <row r="14" spans="1:12" ht="24" customHeight="1" thickBot="1" x14ac:dyDescent="0.3">
      <c r="A14" s="5"/>
      <c r="B14" s="5"/>
      <c r="C14" s="22"/>
      <c r="D14" s="23"/>
      <c r="E14" s="253" t="str">
        <f>+"Total "&amp;E5</f>
        <v>Total Initial Capital Costs - C1, C2, C3, C4, C5</v>
      </c>
      <c r="F14" s="254"/>
      <c r="G14" s="254"/>
      <c r="H14" s="255"/>
      <c r="I14" s="111">
        <f>+SUM(I7:I13)</f>
        <v>0</v>
      </c>
    </row>
    <row r="15" spans="1:12" ht="24" customHeight="1" thickBot="1" x14ac:dyDescent="0.3">
      <c r="A15" s="5"/>
      <c r="B15" s="5"/>
      <c r="C15" s="22"/>
      <c r="D15" s="23"/>
      <c r="E15" s="26"/>
      <c r="F15" s="26"/>
      <c r="G15" s="26"/>
      <c r="H15" s="26"/>
      <c r="I15" s="32"/>
    </row>
    <row r="16" spans="1:12" ht="21.75" thickBot="1" x14ac:dyDescent="0.3">
      <c r="A16" s="5"/>
      <c r="B16" s="5"/>
      <c r="C16" s="22"/>
      <c r="D16" s="23"/>
      <c r="E16" s="259" t="s">
        <v>545</v>
      </c>
      <c r="F16" s="260"/>
      <c r="G16" s="260"/>
      <c r="H16" s="260"/>
      <c r="I16" s="261"/>
    </row>
    <row r="17" spans="2:9" ht="23.85" customHeight="1" thickBot="1" x14ac:dyDescent="0.3">
      <c r="E17" s="159" t="s">
        <v>16</v>
      </c>
      <c r="F17" s="272" t="s">
        <v>299</v>
      </c>
      <c r="G17" s="273"/>
      <c r="H17" s="274"/>
      <c r="I17" s="160">
        <f>+'C6 Year 1 SaaS&amp;AMI Network Srv'!K17</f>
        <v>0</v>
      </c>
    </row>
    <row r="18" spans="2:9" ht="23.85" customHeight="1" thickBot="1" x14ac:dyDescent="0.3">
      <c r="E18" s="159" t="s">
        <v>14</v>
      </c>
      <c r="F18" s="268" t="s">
        <v>310</v>
      </c>
      <c r="G18" s="268"/>
      <c r="H18" s="268"/>
      <c r="I18" s="161" t="e">
        <f>+'C7 Life Cycle Cost'!E77</f>
        <v>#DIV/0!</v>
      </c>
    </row>
    <row r="19" spans="2:9" ht="24" customHeight="1" thickBot="1" x14ac:dyDescent="0.3">
      <c r="E19" s="253" t="s">
        <v>17</v>
      </c>
      <c r="F19" s="254"/>
      <c r="G19" s="254"/>
      <c r="H19" s="255"/>
      <c r="I19" s="111" t="e">
        <f>SUM(I17:I18)</f>
        <v>#DIV/0!</v>
      </c>
    </row>
    <row r="20" spans="2:9" ht="24" customHeight="1" thickBot="1" x14ac:dyDescent="0.3">
      <c r="E20" s="60"/>
      <c r="F20" s="60"/>
      <c r="G20" s="60"/>
      <c r="H20" s="60"/>
      <c r="I20" s="61"/>
    </row>
    <row r="21" spans="2:9" ht="21.75" thickBot="1" x14ac:dyDescent="0.3">
      <c r="E21" s="247" t="s">
        <v>18</v>
      </c>
      <c r="F21" s="248"/>
      <c r="G21" s="248"/>
      <c r="H21" s="248"/>
      <c r="I21" s="249"/>
    </row>
    <row r="22" spans="2:9" ht="16.5" thickBot="1" x14ac:dyDescent="0.3">
      <c r="E22" s="3" t="s">
        <v>3</v>
      </c>
      <c r="F22" s="250" t="s">
        <v>4</v>
      </c>
      <c r="G22" s="251"/>
      <c r="H22" s="252"/>
      <c r="I22" s="10" t="s">
        <v>5</v>
      </c>
    </row>
    <row r="23" spans="2:9" ht="19.5" customHeight="1" thickBot="1" x14ac:dyDescent="0.3">
      <c r="E23" s="253" t="str">
        <f>+E21</f>
        <v>Total Solution Cost</v>
      </c>
      <c r="F23" s="254"/>
      <c r="G23" s="254"/>
      <c r="H23" s="255"/>
      <c r="I23" s="111" t="e">
        <f>+I14+I19</f>
        <v>#DIV/0!</v>
      </c>
    </row>
    <row r="24" spans="2:9" ht="19.5" thickBot="1" x14ac:dyDescent="0.3">
      <c r="E24" s="287"/>
      <c r="F24" s="288"/>
      <c r="G24" s="288"/>
      <c r="H24" s="289"/>
      <c r="I24" s="111"/>
    </row>
    <row r="25" spans="2:9" ht="19.5" customHeight="1" thickBot="1" x14ac:dyDescent="0.3">
      <c r="E25" s="253"/>
      <c r="F25" s="254"/>
      <c r="G25" s="254"/>
      <c r="H25" s="255"/>
      <c r="I25" s="111"/>
    </row>
    <row r="26" spans="2:9" ht="19.5" customHeight="1" x14ac:dyDescent="0.25">
      <c r="E26" s="60"/>
      <c r="F26" s="60"/>
      <c r="G26" s="60"/>
      <c r="H26" s="60"/>
      <c r="I26" s="61"/>
    </row>
    <row r="27" spans="2:9" ht="58.7" customHeight="1" thickBot="1" x14ac:dyDescent="0.3">
      <c r="E27" s="290" t="s">
        <v>264</v>
      </c>
      <c r="F27" s="290"/>
      <c r="G27" s="290"/>
      <c r="H27" s="290"/>
      <c r="I27" s="290"/>
    </row>
    <row r="28" spans="2:9" ht="21.75" customHeight="1" thickBot="1" x14ac:dyDescent="0.3">
      <c r="E28" s="259" t="s">
        <v>546</v>
      </c>
      <c r="F28" s="260"/>
      <c r="G28" s="260"/>
      <c r="H28" s="260"/>
      <c r="I28" s="261"/>
    </row>
    <row r="29" spans="2:9" ht="16.5" thickBot="1" x14ac:dyDescent="0.3">
      <c r="E29" s="50" t="s">
        <v>3</v>
      </c>
      <c r="F29" s="262" t="s">
        <v>4</v>
      </c>
      <c r="G29" s="263"/>
      <c r="H29" s="264"/>
      <c r="I29" s="51" t="s">
        <v>5</v>
      </c>
    </row>
    <row r="30" spans="2:9" ht="24" customHeight="1" thickBot="1" x14ac:dyDescent="0.3">
      <c r="B30" s="162"/>
      <c r="C30" s="162"/>
      <c r="D30" s="162"/>
      <c r="E30" s="157" t="s">
        <v>353</v>
      </c>
      <c r="F30" s="291" t="s">
        <v>354</v>
      </c>
      <c r="G30" s="292"/>
      <c r="H30" s="293"/>
      <c r="I30" s="158">
        <f>+'C8 Optional'!J26</f>
        <v>0</v>
      </c>
    </row>
    <row r="31" spans="2:9" ht="24" customHeight="1" thickBot="1" x14ac:dyDescent="0.3">
      <c r="B31" s="162"/>
      <c r="C31" s="162"/>
      <c r="D31" s="162"/>
      <c r="E31" s="253" t="str">
        <f>+E28</f>
        <v>Total Optional C8</v>
      </c>
      <c r="F31" s="254"/>
      <c r="G31" s="254"/>
      <c r="H31" s="255"/>
      <c r="I31" s="24">
        <f>+SUM(I30:I30)</f>
        <v>0</v>
      </c>
    </row>
    <row r="32" spans="2:9" ht="24" customHeight="1" thickBot="1" x14ac:dyDescent="0.3">
      <c r="B32" s="162"/>
      <c r="C32" s="162"/>
      <c r="D32" s="162"/>
      <c r="E32" s="287"/>
      <c r="F32" s="288"/>
      <c r="G32" s="288"/>
      <c r="H32" s="289"/>
      <c r="I32" s="24"/>
    </row>
    <row r="33" spans="2:9" ht="24" customHeight="1" thickBot="1" x14ac:dyDescent="0.3">
      <c r="B33" s="162"/>
      <c r="C33" s="162"/>
      <c r="D33" s="162"/>
      <c r="E33" s="253"/>
      <c r="F33" s="254"/>
      <c r="G33" s="254"/>
      <c r="H33" s="255"/>
      <c r="I33" s="24"/>
    </row>
  </sheetData>
  <sheetProtection algorithmName="SHA-512" hashValue="srwF7V3VYVEqA6IDXA+NfNavJRbuJgGYfDpt6Mu6mig5v32AePdseDpSAcw/MwFAoRTq9dGryiPRxzpT4/EeOQ==" saltValue="wdpIHQDPTDDzbXv7Pha9Zg==" spinCount="100000" sheet="1" objects="1" scenarios="1"/>
  <mergeCells count="34">
    <mergeCell ref="E24:H24"/>
    <mergeCell ref="E32:H32"/>
    <mergeCell ref="E25:H25"/>
    <mergeCell ref="E27:I27"/>
    <mergeCell ref="E33:H33"/>
    <mergeCell ref="E28:I28"/>
    <mergeCell ref="F29:H29"/>
    <mergeCell ref="F30:H30"/>
    <mergeCell ref="E31:H31"/>
    <mergeCell ref="E16:I16"/>
    <mergeCell ref="B4:D4"/>
    <mergeCell ref="E1:I1"/>
    <mergeCell ref="E2:I2"/>
    <mergeCell ref="E3:I3"/>
    <mergeCell ref="B1:D1"/>
    <mergeCell ref="B2:D2"/>
    <mergeCell ref="B3:D3"/>
    <mergeCell ref="F11:H11"/>
    <mergeCell ref="E21:I21"/>
    <mergeCell ref="F22:H22"/>
    <mergeCell ref="E23:H23"/>
    <mergeCell ref="E4:I4"/>
    <mergeCell ref="E5:I5"/>
    <mergeCell ref="F6:H6"/>
    <mergeCell ref="F7:H7"/>
    <mergeCell ref="F18:H18"/>
    <mergeCell ref="F8:H8"/>
    <mergeCell ref="F10:H10"/>
    <mergeCell ref="F17:H17"/>
    <mergeCell ref="E19:H19"/>
    <mergeCell ref="F13:H13"/>
    <mergeCell ref="F12:H12"/>
    <mergeCell ref="E14:H14"/>
    <mergeCell ref="F9:H9"/>
  </mergeCells>
  <phoneticPr fontId="23" type="noConversion"/>
  <pageMargins left="0.23622047244094491" right="0.23622047244094491" top="0.74803149606299213" bottom="0.74803149606299213" header="0.31496062992125984" footer="0.31496062992125984"/>
  <pageSetup scale="86" fitToHeight="0" orientation="landscape" r:id="rId1"/>
  <headerFooter>
    <oddHeader xml:space="preserve">&amp;CCity of Pleasanton
RFP Number; Water Meter Replacement and AMI System Installation Project
</oddHeader>
    <oddFooter>&amp;LCity of Pleasanton, CA&amp;C&amp;A | Page &amp;P of &amp;N&amp;RDiameter Services copyright 2025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7" tint="0.79998168889431442"/>
    <pageSetUpPr fitToPage="1"/>
  </sheetPr>
  <dimension ref="A1:L55"/>
  <sheetViews>
    <sheetView topLeftCell="C1" workbookViewId="0">
      <selection activeCell="D9" sqref="D9"/>
    </sheetView>
  </sheetViews>
  <sheetFormatPr defaultColWidth="9.28515625" defaultRowHeight="15" x14ac:dyDescent="0.25"/>
  <cols>
    <col min="1" max="1" width="9.28515625" style="1"/>
    <col min="2" max="2" width="21.28515625" style="1" customWidth="1"/>
    <col min="3" max="3" width="59.28515625" style="1" customWidth="1"/>
    <col min="4" max="4" width="40.28515625" style="1" customWidth="1"/>
    <col min="5" max="5" width="13" style="1" customWidth="1"/>
    <col min="6" max="6" width="17" style="1" customWidth="1"/>
    <col min="7" max="8" width="18" style="1" customWidth="1"/>
    <col min="9" max="9" width="25.28515625" style="1" customWidth="1"/>
    <col min="10" max="10" width="13" style="1" bestFit="1" customWidth="1"/>
    <col min="11" max="11" width="18.42578125" style="1" customWidth="1"/>
    <col min="12" max="16384" width="9.28515625" style="1"/>
  </cols>
  <sheetData>
    <row r="1" spans="1:12" ht="21.75" customHeight="1" thickBot="1" x14ac:dyDescent="0.3">
      <c r="A1" s="275" t="s">
        <v>0</v>
      </c>
      <c r="B1" s="276"/>
      <c r="C1" s="276"/>
      <c r="D1" s="277"/>
      <c r="E1" s="278" t="str">
        <f>+'C Pricing Form'!E1</f>
        <v>City of Pleasanton</v>
      </c>
      <c r="F1" s="279"/>
      <c r="G1" s="279"/>
      <c r="H1" s="279"/>
      <c r="I1" s="280"/>
      <c r="J1" s="142"/>
      <c r="K1" s="142"/>
      <c r="L1" s="142"/>
    </row>
    <row r="2" spans="1:12" ht="21.75" thickBot="1" x14ac:dyDescent="0.3">
      <c r="A2" s="275" t="s">
        <v>19</v>
      </c>
      <c r="B2" s="276"/>
      <c r="C2" s="276"/>
      <c r="D2" s="277"/>
      <c r="E2" s="278">
        <f>+'C Pricing Form'!E2</f>
        <v>0</v>
      </c>
      <c r="F2" s="279"/>
      <c r="G2" s="279"/>
      <c r="H2" s="279"/>
      <c r="I2" s="280"/>
    </row>
    <row r="3" spans="1:12" ht="45" customHeight="1" thickBot="1" x14ac:dyDescent="0.3">
      <c r="A3" s="275" t="s">
        <v>2</v>
      </c>
      <c r="B3" s="276"/>
      <c r="C3" s="276"/>
      <c r="D3" s="276"/>
      <c r="E3" s="278" t="str">
        <f>+'C Pricing Form'!E3</f>
        <v>RFP# 25.604 AMI Replacement Project</v>
      </c>
      <c r="F3" s="279"/>
      <c r="G3" s="279"/>
      <c r="H3" s="279"/>
      <c r="I3" s="280"/>
      <c r="K3" s="151"/>
    </row>
    <row r="4" spans="1:12" ht="21.75" thickBot="1" x14ac:dyDescent="0.3">
      <c r="A4" s="298" t="str">
        <f>'C Pricing Form'!F7</f>
        <v>C1 - Water Meter Supply</v>
      </c>
      <c r="B4" s="299"/>
      <c r="C4" s="299"/>
      <c r="D4" s="299"/>
      <c r="E4" s="299"/>
      <c r="F4" s="299"/>
      <c r="G4" s="299"/>
      <c r="H4" s="299"/>
      <c r="I4" s="300"/>
    </row>
    <row r="5" spans="1:12" ht="51.75" customHeight="1" thickBot="1" x14ac:dyDescent="0.3">
      <c r="A5" s="301" t="s">
        <v>20</v>
      </c>
      <c r="B5" s="302"/>
      <c r="C5" s="302"/>
      <c r="D5" s="302"/>
      <c r="E5" s="302"/>
      <c r="F5" s="302"/>
      <c r="G5" s="302"/>
      <c r="H5" s="302"/>
      <c r="I5" s="303"/>
    </row>
    <row r="6" spans="1:12" ht="44.45" customHeight="1" thickBot="1" x14ac:dyDescent="0.3">
      <c r="A6" s="11" t="s">
        <v>21</v>
      </c>
      <c r="B6" s="10" t="s">
        <v>22</v>
      </c>
      <c r="C6" s="11" t="s">
        <v>23</v>
      </c>
      <c r="D6" s="11" t="s">
        <v>24</v>
      </c>
      <c r="E6" s="68" t="s">
        <v>25</v>
      </c>
      <c r="F6" s="11" t="s">
        <v>26</v>
      </c>
      <c r="G6" s="68" t="s">
        <v>27</v>
      </c>
      <c r="H6" s="68" t="s">
        <v>28</v>
      </c>
      <c r="I6" s="68" t="s">
        <v>5</v>
      </c>
    </row>
    <row r="7" spans="1:12" ht="45.75" customHeight="1" thickBot="1" x14ac:dyDescent="0.3">
      <c r="A7" s="107" t="s">
        <v>29</v>
      </c>
      <c r="B7" s="13" t="s">
        <v>30</v>
      </c>
      <c r="C7" s="307" t="s">
        <v>465</v>
      </c>
      <c r="D7" s="79" t="s">
        <v>286</v>
      </c>
      <c r="E7" s="33" t="s">
        <v>31</v>
      </c>
      <c r="F7" s="113"/>
      <c r="G7" s="203">
        <v>17679</v>
      </c>
      <c r="H7" s="16"/>
      <c r="I7" s="17">
        <f t="shared" ref="I7:I19" si="0">+H7*G7</f>
        <v>0</v>
      </c>
      <c r="J7" s="112"/>
    </row>
    <row r="8" spans="1:12" ht="45.75" customHeight="1" thickBot="1" x14ac:dyDescent="0.3">
      <c r="A8" s="107" t="s">
        <v>32</v>
      </c>
      <c r="B8" s="13" t="s">
        <v>30</v>
      </c>
      <c r="C8" s="308"/>
      <c r="D8" s="79" t="s">
        <v>332</v>
      </c>
      <c r="E8" s="33" t="s">
        <v>31</v>
      </c>
      <c r="F8" s="113"/>
      <c r="G8" s="203">
        <v>18</v>
      </c>
      <c r="H8" s="16"/>
      <c r="I8" s="17">
        <f t="shared" si="0"/>
        <v>0</v>
      </c>
    </row>
    <row r="9" spans="1:12" ht="45.75" customHeight="1" thickBot="1" x14ac:dyDescent="0.3">
      <c r="A9" s="107" t="s">
        <v>33</v>
      </c>
      <c r="B9" s="13" t="s">
        <v>30</v>
      </c>
      <c r="C9" s="308"/>
      <c r="D9" s="13" t="s">
        <v>287</v>
      </c>
      <c r="E9" s="33" t="s">
        <v>31</v>
      </c>
      <c r="F9" s="113"/>
      <c r="G9" s="121">
        <f>3362-85</f>
        <v>3277</v>
      </c>
      <c r="H9" s="16"/>
      <c r="I9" s="17">
        <f t="shared" ref="I9" si="1">+H9*G9</f>
        <v>0</v>
      </c>
    </row>
    <row r="10" spans="1:12" ht="45.75" customHeight="1" thickBot="1" x14ac:dyDescent="0.3">
      <c r="A10" s="107" t="s">
        <v>34</v>
      </c>
      <c r="B10" s="13" t="s">
        <v>30</v>
      </c>
      <c r="C10" s="308"/>
      <c r="D10" s="13" t="s">
        <v>288</v>
      </c>
      <c r="E10" s="33" t="s">
        <v>31</v>
      </c>
      <c r="F10" s="113"/>
      <c r="G10" s="121">
        <v>5</v>
      </c>
      <c r="H10" s="16"/>
      <c r="I10" s="17">
        <f t="shared" si="0"/>
        <v>0</v>
      </c>
    </row>
    <row r="11" spans="1:12" ht="45.75" customHeight="1" thickBot="1" x14ac:dyDescent="0.3">
      <c r="A11" s="107" t="s">
        <v>35</v>
      </c>
      <c r="B11" s="13" t="s">
        <v>30</v>
      </c>
      <c r="C11" s="308"/>
      <c r="D11" s="13" t="s">
        <v>289</v>
      </c>
      <c r="E11" s="33" t="s">
        <v>31</v>
      </c>
      <c r="F11" s="113"/>
      <c r="G11" s="121">
        <v>4</v>
      </c>
      <c r="H11" s="16"/>
      <c r="I11" s="17">
        <f t="shared" si="0"/>
        <v>0</v>
      </c>
    </row>
    <row r="12" spans="1:12" ht="45.75" customHeight="1" thickBot="1" x14ac:dyDescent="0.3">
      <c r="A12" s="107" t="s">
        <v>36</v>
      </c>
      <c r="B12" s="13" t="s">
        <v>30</v>
      </c>
      <c r="C12" s="308"/>
      <c r="D12" s="13" t="s">
        <v>290</v>
      </c>
      <c r="E12" s="33" t="s">
        <v>31</v>
      </c>
      <c r="F12" s="113"/>
      <c r="G12" s="121">
        <v>4</v>
      </c>
      <c r="H12" s="16"/>
      <c r="I12" s="17">
        <f t="shared" si="0"/>
        <v>0</v>
      </c>
    </row>
    <row r="13" spans="1:12" ht="45.75" customHeight="1" thickBot="1" x14ac:dyDescent="0.3">
      <c r="A13" s="107" t="s">
        <v>37</v>
      </c>
      <c r="B13" s="13" t="s">
        <v>30</v>
      </c>
      <c r="C13" s="308"/>
      <c r="D13" s="13" t="s">
        <v>291</v>
      </c>
      <c r="E13" s="33" t="s">
        <v>31</v>
      </c>
      <c r="F13" s="113"/>
      <c r="G13" s="121">
        <v>3</v>
      </c>
      <c r="H13" s="16"/>
      <c r="I13" s="17">
        <f t="shared" si="0"/>
        <v>0</v>
      </c>
    </row>
    <row r="14" spans="1:12" ht="45.75" customHeight="1" thickBot="1" x14ac:dyDescent="0.3">
      <c r="A14" s="107" t="s">
        <v>38</v>
      </c>
      <c r="B14" s="13" t="s">
        <v>30</v>
      </c>
      <c r="C14" s="308"/>
      <c r="D14" s="13" t="s">
        <v>292</v>
      </c>
      <c r="E14" s="33" t="s">
        <v>31</v>
      </c>
      <c r="F14" s="113"/>
      <c r="G14" s="121">
        <v>2</v>
      </c>
      <c r="H14" s="16"/>
      <c r="I14" s="17">
        <f t="shared" si="0"/>
        <v>0</v>
      </c>
    </row>
    <row r="15" spans="1:12" ht="45.75" customHeight="1" thickBot="1" x14ac:dyDescent="0.3">
      <c r="A15" s="107" t="s">
        <v>436</v>
      </c>
      <c r="B15" s="13" t="s">
        <v>30</v>
      </c>
      <c r="C15" s="307" t="s">
        <v>544</v>
      </c>
      <c r="D15" s="79" t="s">
        <v>286</v>
      </c>
      <c r="E15" s="33" t="s">
        <v>31</v>
      </c>
      <c r="F15" s="113"/>
      <c r="G15" s="121">
        <v>5</v>
      </c>
      <c r="H15" s="16"/>
      <c r="I15" s="17">
        <f t="shared" si="0"/>
        <v>0</v>
      </c>
    </row>
    <row r="16" spans="1:12" ht="45.75" customHeight="1" thickBot="1" x14ac:dyDescent="0.3">
      <c r="A16" s="107" t="s">
        <v>39</v>
      </c>
      <c r="B16" s="13" t="s">
        <v>30</v>
      </c>
      <c r="C16" s="308"/>
      <c r="D16" s="79" t="s">
        <v>301</v>
      </c>
      <c r="E16" s="33" t="s">
        <v>31</v>
      </c>
      <c r="F16" s="113"/>
      <c r="G16" s="121">
        <v>1</v>
      </c>
      <c r="H16" s="16"/>
      <c r="I16" s="17">
        <f t="shared" si="0"/>
        <v>0</v>
      </c>
    </row>
    <row r="17" spans="1:9" ht="45.75" customHeight="1" thickBot="1" x14ac:dyDescent="0.3">
      <c r="A17" s="107" t="s">
        <v>40</v>
      </c>
      <c r="B17" s="13" t="s">
        <v>30</v>
      </c>
      <c r="C17" s="308"/>
      <c r="D17" s="13" t="s">
        <v>287</v>
      </c>
      <c r="E17" s="33" t="s">
        <v>31</v>
      </c>
      <c r="F17" s="113"/>
      <c r="G17" s="121">
        <v>14</v>
      </c>
      <c r="H17" s="16"/>
      <c r="I17" s="17">
        <f t="shared" si="0"/>
        <v>0</v>
      </c>
    </row>
    <row r="18" spans="1:9" ht="45.75" customHeight="1" thickBot="1" x14ac:dyDescent="0.3">
      <c r="A18" s="107" t="s">
        <v>41</v>
      </c>
      <c r="B18" s="13" t="s">
        <v>30</v>
      </c>
      <c r="C18" s="308"/>
      <c r="D18" s="13" t="s">
        <v>288</v>
      </c>
      <c r="E18" s="33" t="s">
        <v>31</v>
      </c>
      <c r="F18" s="113"/>
      <c r="G18" s="121">
        <v>1</v>
      </c>
      <c r="H18" s="16"/>
      <c r="I18" s="17">
        <f t="shared" si="0"/>
        <v>0</v>
      </c>
    </row>
    <row r="19" spans="1:9" ht="45.75" customHeight="1" thickBot="1" x14ac:dyDescent="0.3">
      <c r="A19" s="107" t="s">
        <v>42</v>
      </c>
      <c r="B19" s="13" t="s">
        <v>30</v>
      </c>
      <c r="C19" s="309"/>
      <c r="D19" s="13" t="s">
        <v>290</v>
      </c>
      <c r="E19" s="33" t="s">
        <v>31</v>
      </c>
      <c r="F19" s="113"/>
      <c r="G19" s="121">
        <v>1</v>
      </c>
      <c r="H19" s="16"/>
      <c r="I19" s="17">
        <f t="shared" si="0"/>
        <v>0</v>
      </c>
    </row>
    <row r="20" spans="1:9" ht="21.75" thickBot="1" x14ac:dyDescent="0.4">
      <c r="A20" s="304" t="str">
        <f>"TOTAL " &amp;+A4</f>
        <v>TOTAL C1 - Water Meter Supply</v>
      </c>
      <c r="B20" s="305"/>
      <c r="C20" s="305"/>
      <c r="D20" s="305"/>
      <c r="E20" s="305"/>
      <c r="F20" s="305"/>
      <c r="G20" s="305"/>
      <c r="H20" s="306"/>
      <c r="I20" s="9">
        <f>+SUM(I7:I19)</f>
        <v>0</v>
      </c>
    </row>
    <row r="21" spans="1:9" ht="23.25" x14ac:dyDescent="0.35">
      <c r="A21" s="106"/>
      <c r="B21" s="106"/>
      <c r="C21" s="106"/>
      <c r="D21" s="106"/>
      <c r="E21" s="106"/>
      <c r="F21" s="106"/>
      <c r="G21" s="106"/>
      <c r="H21" s="106"/>
      <c r="I21" s="55" t="str">
        <f>+"Transfer the total for "&amp; $A$4&amp;" to Appendix C Pricing Form Summary"</f>
        <v>Transfer the total for C1 - Water Meter Supply to Appendix C Pricing Form Summary</v>
      </c>
    </row>
    <row r="22" spans="1:9" ht="21.75" customHeight="1" x14ac:dyDescent="0.25">
      <c r="A22" s="295" t="s">
        <v>46</v>
      </c>
      <c r="B22" s="296"/>
      <c r="C22" s="296"/>
      <c r="D22" s="296"/>
      <c r="E22" s="296"/>
      <c r="F22" s="296"/>
      <c r="G22" s="296"/>
      <c r="H22" s="296"/>
      <c r="I22" s="297"/>
    </row>
    <row r="23" spans="1:9" ht="45" customHeight="1" x14ac:dyDescent="0.25">
      <c r="A23" s="226" t="s">
        <v>39</v>
      </c>
      <c r="B23" s="294"/>
      <c r="C23" s="294"/>
      <c r="D23" s="294"/>
      <c r="E23" s="294"/>
      <c r="F23" s="294"/>
      <c r="G23" s="294"/>
      <c r="H23" s="294"/>
      <c r="I23" s="294"/>
    </row>
    <row r="24" spans="1:9" ht="45" customHeight="1" x14ac:dyDescent="0.25">
      <c r="A24" s="226" t="s">
        <v>40</v>
      </c>
      <c r="B24" s="294"/>
      <c r="C24" s="294"/>
      <c r="D24" s="294"/>
      <c r="E24" s="294"/>
      <c r="F24" s="294"/>
      <c r="G24" s="294"/>
      <c r="H24" s="294"/>
      <c r="I24" s="294"/>
    </row>
    <row r="25" spans="1:9" ht="45" customHeight="1" x14ac:dyDescent="0.25">
      <c r="A25" s="226" t="s">
        <v>41</v>
      </c>
      <c r="B25" s="294"/>
      <c r="C25" s="294"/>
      <c r="D25" s="294"/>
      <c r="E25" s="294"/>
      <c r="F25" s="294"/>
      <c r="G25" s="294"/>
      <c r="H25" s="294"/>
      <c r="I25" s="294"/>
    </row>
    <row r="26" spans="1:9" ht="45" customHeight="1" x14ac:dyDescent="0.25">
      <c r="A26" s="226" t="s">
        <v>42</v>
      </c>
      <c r="B26" s="294"/>
      <c r="C26" s="294"/>
      <c r="D26" s="294"/>
      <c r="E26" s="294"/>
      <c r="F26" s="294"/>
      <c r="G26" s="294"/>
      <c r="H26" s="294"/>
      <c r="I26" s="294"/>
    </row>
    <row r="27" spans="1:9" ht="45" customHeight="1" x14ac:dyDescent="0.25">
      <c r="A27" s="226" t="s">
        <v>43</v>
      </c>
      <c r="B27" s="294"/>
      <c r="C27" s="294"/>
      <c r="D27" s="294"/>
      <c r="E27" s="294"/>
      <c r="F27" s="294"/>
      <c r="G27" s="294"/>
      <c r="H27" s="294"/>
      <c r="I27" s="294"/>
    </row>
    <row r="28" spans="1:9" ht="45" customHeight="1" x14ac:dyDescent="0.25">
      <c r="A28" s="226" t="s">
        <v>44</v>
      </c>
      <c r="B28" s="294"/>
      <c r="C28" s="294"/>
      <c r="D28" s="294"/>
      <c r="E28" s="294"/>
      <c r="F28" s="294"/>
      <c r="G28" s="294"/>
      <c r="H28" s="294"/>
      <c r="I28" s="294"/>
    </row>
    <row r="29" spans="1:9" ht="45" customHeight="1" x14ac:dyDescent="0.25">
      <c r="A29" s="226" t="s">
        <v>45</v>
      </c>
      <c r="B29" s="294"/>
      <c r="C29" s="294"/>
      <c r="D29" s="294"/>
      <c r="E29" s="294"/>
      <c r="F29" s="294"/>
      <c r="G29" s="294"/>
      <c r="H29" s="294"/>
      <c r="I29" s="294"/>
    </row>
    <row r="30" spans="1:9" ht="45" customHeight="1" x14ac:dyDescent="0.25">
      <c r="A30" s="226" t="s">
        <v>47</v>
      </c>
      <c r="B30" s="294"/>
      <c r="C30" s="294"/>
      <c r="D30" s="294"/>
      <c r="E30" s="294"/>
      <c r="F30" s="294"/>
      <c r="G30" s="294"/>
      <c r="H30" s="294"/>
      <c r="I30" s="294"/>
    </row>
    <row r="31" spans="1:9" ht="45" customHeight="1" x14ac:dyDescent="0.25">
      <c r="A31" s="226" t="s">
        <v>48</v>
      </c>
      <c r="B31" s="294"/>
      <c r="C31" s="294"/>
      <c r="D31" s="294"/>
      <c r="E31" s="294"/>
      <c r="F31" s="294"/>
      <c r="G31" s="294"/>
      <c r="H31" s="294"/>
      <c r="I31" s="294"/>
    </row>
    <row r="32" spans="1:9" ht="45" customHeight="1" x14ac:dyDescent="0.25">
      <c r="A32" s="226" t="s">
        <v>49</v>
      </c>
      <c r="B32" s="294"/>
      <c r="C32" s="294"/>
      <c r="D32" s="294"/>
      <c r="E32" s="294"/>
      <c r="F32" s="294"/>
      <c r="G32" s="294"/>
      <c r="H32" s="294"/>
      <c r="I32" s="294"/>
    </row>
    <row r="55" ht="14.45" customHeight="1" x14ac:dyDescent="0.25"/>
  </sheetData>
  <sheetProtection algorithmName="SHA-512" hashValue="wSfRFl91nm6t0JrSlSBhM4bgpP11D7eM2QyV56eIJT7rfFaJ8cAql4z/Ihj9ep7Q4wQfj6zCHIACc2BB0aIR0g==" saltValue="LjcNyJkW4f7N0to4Qy/nog==" spinCount="100000" sheet="1" formatCells="0"/>
  <mergeCells count="22">
    <mergeCell ref="A1:D1"/>
    <mergeCell ref="E1:I1"/>
    <mergeCell ref="A2:D2"/>
    <mergeCell ref="E2:I2"/>
    <mergeCell ref="A3:D3"/>
    <mergeCell ref="E3:I3"/>
    <mergeCell ref="A4:I4"/>
    <mergeCell ref="A5:I5"/>
    <mergeCell ref="A20:H20"/>
    <mergeCell ref="C7:C14"/>
    <mergeCell ref="C15:C19"/>
    <mergeCell ref="B31:I31"/>
    <mergeCell ref="B32:I32"/>
    <mergeCell ref="A22:I22"/>
    <mergeCell ref="B24:I24"/>
    <mergeCell ref="B25:I25"/>
    <mergeCell ref="B26:I26"/>
    <mergeCell ref="B27:I27"/>
    <mergeCell ref="B28:I28"/>
    <mergeCell ref="B29:I29"/>
    <mergeCell ref="B30:I30"/>
    <mergeCell ref="B23:I23"/>
  </mergeCells>
  <phoneticPr fontId="23" type="noConversion"/>
  <pageMargins left="0.23622047244094491" right="0.23622047244094491" top="0.74803149606299213" bottom="0.74803149606299213" header="0.31496062992125984" footer="0.31496062992125984"/>
  <pageSetup scale="61" fitToHeight="0" orientation="landscape" r:id="rId1"/>
  <headerFooter>
    <oddHeader xml:space="preserve">&amp;CCity of Pleasanton
RFP Number;  Water Meter Replacement and AMI System Installation Project
</oddHeader>
    <oddFooter>&amp;LCity of Pleasanton, CA&amp;C&amp;A | Page &amp;P of &amp;N&amp;RDiameter Services copyright 2025</oddFooter>
  </headerFooter>
  <rowBreaks count="1" manualBreakCount="1">
    <brk id="21" max="8" man="1"/>
  </rowBreaks>
  <extLst>
    <ext xmlns:x14="http://schemas.microsoft.com/office/spreadsheetml/2009/9/main" uri="{CCE6A557-97BC-4b89-ADB6-D9C93CAAB3DF}">
      <x14:dataValidations xmlns:xm="http://schemas.microsoft.com/office/excel/2006/main" count="1">
        <x14:dataValidation type="list" allowBlank="1" showInputMessage="1" showErrorMessage="1" xr:uid="{114D8AC7-C16E-4FEA-8347-91D5B0344EF5}">
          <x14:formula1>
            <xm:f>Lookups!$A$2:$A$3</xm:f>
          </x14:formula1>
          <xm:sqref>F7:F19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7" tint="0.79998168889431442"/>
    <pageSetUpPr fitToPage="1"/>
  </sheetPr>
  <dimension ref="A1:L38"/>
  <sheetViews>
    <sheetView topLeftCell="A3" workbookViewId="0">
      <selection activeCell="G13" sqref="G13"/>
    </sheetView>
  </sheetViews>
  <sheetFormatPr defaultColWidth="55.42578125" defaultRowHeight="15" x14ac:dyDescent="0.25"/>
  <cols>
    <col min="1" max="1" width="12.7109375" style="1" customWidth="1"/>
    <col min="2" max="2" width="17" style="6" customWidth="1"/>
    <col min="3" max="3" width="77.28515625" style="1" customWidth="1"/>
    <col min="4" max="4" width="33" style="1" customWidth="1"/>
    <col min="5" max="5" width="13" style="1" customWidth="1"/>
    <col min="6" max="6" width="8.5703125" style="1" hidden="1" customWidth="1"/>
    <col min="7" max="7" width="11.28515625" style="1" customWidth="1"/>
    <col min="8" max="8" width="9" style="1" hidden="1" customWidth="1"/>
    <col min="9" max="9" width="20" style="47" customWidth="1"/>
    <col min="10" max="10" width="22.5703125" style="1" customWidth="1"/>
    <col min="11" max="11" width="31.42578125" style="1" customWidth="1"/>
    <col min="12" max="16384" width="55.42578125" style="1"/>
  </cols>
  <sheetData>
    <row r="1" spans="1:12" ht="21.75" customHeight="1" thickBot="1" x14ac:dyDescent="0.3">
      <c r="A1" s="275" t="s">
        <v>0</v>
      </c>
      <c r="B1" s="276"/>
      <c r="C1" s="276"/>
      <c r="D1" s="277"/>
      <c r="E1" s="278" t="str">
        <f>+'C Pricing Form'!E1</f>
        <v>City of Pleasanton</v>
      </c>
      <c r="F1" s="279"/>
      <c r="G1" s="279"/>
      <c r="H1" s="279"/>
      <c r="I1" s="279"/>
      <c r="J1" s="279"/>
      <c r="K1" s="280"/>
      <c r="L1" s="142"/>
    </row>
    <row r="2" spans="1:12" ht="21.75" thickBot="1" x14ac:dyDescent="0.3">
      <c r="A2" s="275" t="s">
        <v>1</v>
      </c>
      <c r="B2" s="276"/>
      <c r="C2" s="276"/>
      <c r="D2" s="277"/>
      <c r="E2" s="278">
        <f>+'C Pricing Form'!E2</f>
        <v>0</v>
      </c>
      <c r="F2" s="279"/>
      <c r="G2" s="279"/>
      <c r="H2" s="279"/>
      <c r="I2" s="279"/>
      <c r="J2" s="279"/>
      <c r="K2" s="280"/>
    </row>
    <row r="3" spans="1:12" ht="43.5" customHeight="1" thickBot="1" x14ac:dyDescent="0.3">
      <c r="A3" s="275" t="s">
        <v>2</v>
      </c>
      <c r="B3" s="276"/>
      <c r="C3" s="276"/>
      <c r="D3" s="276"/>
      <c r="E3" s="278" t="str">
        <f>+'C Pricing Form'!E3</f>
        <v>RFP# 25.604 AMI Replacement Project</v>
      </c>
      <c r="F3" s="279"/>
      <c r="G3" s="279"/>
      <c r="H3" s="279"/>
      <c r="I3" s="279"/>
      <c r="J3" s="279"/>
      <c r="K3" s="280"/>
    </row>
    <row r="4" spans="1:12" ht="21.75" customHeight="1" thickBot="1" x14ac:dyDescent="0.3">
      <c r="A4" s="324" t="str">
        <f>+'C Pricing Form'!F8</f>
        <v>C2 - Installation Services</v>
      </c>
      <c r="B4" s="325"/>
      <c r="C4" s="325"/>
      <c r="D4" s="325"/>
      <c r="E4" s="325"/>
      <c r="F4" s="325"/>
      <c r="G4" s="325"/>
      <c r="H4" s="325"/>
      <c r="I4" s="325"/>
      <c r="J4" s="325"/>
      <c r="K4" s="326"/>
    </row>
    <row r="5" spans="1:12" ht="34.5" customHeight="1" thickBot="1" x14ac:dyDescent="0.3">
      <c r="A5" s="301" t="s">
        <v>308</v>
      </c>
      <c r="B5" s="302"/>
      <c r="C5" s="302"/>
      <c r="D5" s="302"/>
      <c r="E5" s="302"/>
      <c r="F5" s="302"/>
      <c r="G5" s="302"/>
      <c r="H5" s="302"/>
      <c r="I5" s="302"/>
      <c r="J5" s="302"/>
      <c r="K5" s="303"/>
    </row>
    <row r="6" spans="1:12" ht="31.7" customHeight="1" thickBot="1" x14ac:dyDescent="0.3">
      <c r="A6" s="85" t="s">
        <v>21</v>
      </c>
      <c r="B6" s="84" t="s">
        <v>22</v>
      </c>
      <c r="C6" s="83" t="s">
        <v>23</v>
      </c>
      <c r="D6" s="4" t="s">
        <v>50</v>
      </c>
      <c r="E6" s="4" t="s">
        <v>25</v>
      </c>
      <c r="F6" s="4" t="s">
        <v>51</v>
      </c>
      <c r="G6" s="11" t="s">
        <v>26</v>
      </c>
      <c r="H6" s="4" t="s">
        <v>52</v>
      </c>
      <c r="I6" s="46" t="s">
        <v>27</v>
      </c>
      <c r="J6" s="29" t="s">
        <v>28</v>
      </c>
      <c r="K6" s="29" t="s">
        <v>5</v>
      </c>
    </row>
    <row r="7" spans="1:12" ht="36.75" customHeight="1" thickBot="1" x14ac:dyDescent="0.3">
      <c r="A7" s="133" t="s">
        <v>53</v>
      </c>
      <c r="B7" s="107" t="s">
        <v>54</v>
      </c>
      <c r="C7" s="86" t="s">
        <v>55</v>
      </c>
      <c r="D7" s="37" t="s">
        <v>56</v>
      </c>
      <c r="E7" s="33" t="s">
        <v>57</v>
      </c>
      <c r="F7" s="134"/>
      <c r="G7" s="113"/>
      <c r="H7" s="135"/>
      <c r="I7" s="80">
        <v>1</v>
      </c>
      <c r="J7" s="118"/>
      <c r="K7" s="2">
        <f t="shared" ref="K7:K10" si="0">+J7*I7</f>
        <v>0</v>
      </c>
    </row>
    <row r="8" spans="1:12" ht="36.75" customHeight="1" thickBot="1" x14ac:dyDescent="0.3">
      <c r="A8" s="133" t="s">
        <v>314</v>
      </c>
      <c r="B8" s="107" t="s">
        <v>54</v>
      </c>
      <c r="C8" s="86" t="s">
        <v>357</v>
      </c>
      <c r="D8" s="37" t="s">
        <v>56</v>
      </c>
      <c r="E8" s="33" t="s">
        <v>57</v>
      </c>
      <c r="F8" s="134"/>
      <c r="G8" s="113"/>
      <c r="H8" s="135"/>
      <c r="I8" s="80">
        <v>1</v>
      </c>
      <c r="J8" s="118"/>
      <c r="K8" s="2">
        <f>+J8*I8</f>
        <v>0</v>
      </c>
    </row>
    <row r="9" spans="1:12" ht="30.75" customHeight="1" thickBot="1" x14ac:dyDescent="0.3">
      <c r="A9" s="133" t="s">
        <v>58</v>
      </c>
      <c r="B9" s="310" t="s">
        <v>30</v>
      </c>
      <c r="C9" s="312" t="s">
        <v>302</v>
      </c>
      <c r="D9" s="37" t="s">
        <v>300</v>
      </c>
      <c r="E9" s="33" t="s">
        <v>31</v>
      </c>
      <c r="F9" s="122">
        <v>10000</v>
      </c>
      <c r="G9" s="113"/>
      <c r="H9" s="123">
        <v>0.94</v>
      </c>
      <c r="I9" s="121">
        <f>'C1 Water Meter Supply'!G7</f>
        <v>17679</v>
      </c>
      <c r="J9" s="118"/>
      <c r="K9" s="2">
        <f t="shared" si="0"/>
        <v>0</v>
      </c>
    </row>
    <row r="10" spans="1:12" ht="30.75" customHeight="1" thickBot="1" x14ac:dyDescent="0.3">
      <c r="A10" s="133" t="s">
        <v>59</v>
      </c>
      <c r="B10" s="311"/>
      <c r="C10" s="313"/>
      <c r="D10" s="37" t="s">
        <v>301</v>
      </c>
      <c r="E10" s="33" t="s">
        <v>31</v>
      </c>
      <c r="F10" s="122">
        <v>10000</v>
      </c>
      <c r="G10" s="113"/>
      <c r="H10" s="123">
        <v>0.05</v>
      </c>
      <c r="I10" s="121">
        <v>18</v>
      </c>
      <c r="J10" s="118"/>
      <c r="K10" s="2">
        <f t="shared" si="0"/>
        <v>0</v>
      </c>
    </row>
    <row r="11" spans="1:12" ht="30.75" customHeight="1" thickBot="1" x14ac:dyDescent="0.3">
      <c r="A11" s="133" t="s">
        <v>60</v>
      </c>
      <c r="B11" s="311"/>
      <c r="C11" s="314"/>
      <c r="D11" s="37" t="s">
        <v>287</v>
      </c>
      <c r="E11" s="33" t="s">
        <v>31</v>
      </c>
      <c r="F11" s="122">
        <v>10000</v>
      </c>
      <c r="G11" s="113"/>
      <c r="H11" s="123">
        <v>0.01</v>
      </c>
      <c r="I11" s="121">
        <f>'C1 Water Meter Supply'!G9</f>
        <v>3277</v>
      </c>
      <c r="J11" s="118"/>
      <c r="K11" s="2">
        <f t="shared" ref="K11:K24" si="1">+J11*I11</f>
        <v>0</v>
      </c>
    </row>
    <row r="12" spans="1:12" ht="30.75" customHeight="1" thickBot="1" x14ac:dyDescent="0.3">
      <c r="A12" s="133" t="s">
        <v>315</v>
      </c>
      <c r="B12" s="310" t="s">
        <v>30</v>
      </c>
      <c r="C12" s="312" t="s">
        <v>303</v>
      </c>
      <c r="D12" s="37" t="s">
        <v>304</v>
      </c>
      <c r="E12" s="33" t="s">
        <v>31</v>
      </c>
      <c r="F12" s="122"/>
      <c r="G12" s="113"/>
      <c r="H12" s="123"/>
      <c r="I12" s="170">
        <v>85</v>
      </c>
      <c r="J12" s="118"/>
      <c r="K12" s="2">
        <f t="shared" si="1"/>
        <v>0</v>
      </c>
    </row>
    <row r="13" spans="1:12" ht="30.75" customHeight="1" thickBot="1" x14ac:dyDescent="0.3">
      <c r="A13" s="133" t="s">
        <v>316</v>
      </c>
      <c r="B13" s="311"/>
      <c r="C13" s="313"/>
      <c r="D13" s="37" t="s">
        <v>305</v>
      </c>
      <c r="E13" s="33" t="s">
        <v>31</v>
      </c>
      <c r="F13" s="122"/>
      <c r="G13" s="113"/>
      <c r="H13" s="123"/>
      <c r="I13" s="121">
        <v>1276</v>
      </c>
      <c r="J13" s="118"/>
      <c r="K13" s="2">
        <f t="shared" si="1"/>
        <v>0</v>
      </c>
    </row>
    <row r="14" spans="1:12" ht="30.75" customHeight="1" thickBot="1" x14ac:dyDescent="0.3">
      <c r="A14" s="241" t="s">
        <v>317</v>
      </c>
      <c r="B14" s="311"/>
      <c r="C14" s="314"/>
      <c r="D14" s="242" t="s">
        <v>306</v>
      </c>
      <c r="E14" s="243" t="s">
        <v>31</v>
      </c>
      <c r="F14" s="244"/>
      <c r="G14" s="37"/>
      <c r="H14" s="245"/>
      <c r="I14" s="246">
        <v>125</v>
      </c>
      <c r="J14" s="37"/>
      <c r="K14" s="2">
        <f t="shared" si="1"/>
        <v>0</v>
      </c>
    </row>
    <row r="15" spans="1:12" ht="45.75" thickBot="1" x14ac:dyDescent="0.3">
      <c r="A15" s="133" t="s">
        <v>318</v>
      </c>
      <c r="B15" s="107" t="s">
        <v>30</v>
      </c>
      <c r="C15" s="216" t="s">
        <v>444</v>
      </c>
      <c r="D15" s="37" t="s">
        <v>443</v>
      </c>
      <c r="E15" s="33" t="s">
        <v>31</v>
      </c>
      <c r="F15" s="122"/>
      <c r="G15" s="113"/>
      <c r="H15" s="123"/>
      <c r="I15" s="215">
        <f>SUM(I9:I14)</f>
        <v>22460</v>
      </c>
      <c r="J15" s="118"/>
      <c r="K15" s="2">
        <f t="shared" si="1"/>
        <v>0</v>
      </c>
    </row>
    <row r="16" spans="1:12" ht="45.75" thickBot="1" x14ac:dyDescent="0.3">
      <c r="A16" s="133" t="s">
        <v>319</v>
      </c>
      <c r="B16" s="107" t="s">
        <v>30</v>
      </c>
      <c r="C16" s="150" t="s">
        <v>311</v>
      </c>
      <c r="D16" s="171" t="s">
        <v>312</v>
      </c>
      <c r="E16" s="33" t="s">
        <v>31</v>
      </c>
      <c r="F16" s="48"/>
      <c r="G16" s="113"/>
      <c r="H16" s="120"/>
      <c r="I16" s="213">
        <v>632</v>
      </c>
      <c r="J16" s="118"/>
      <c r="K16" s="2">
        <f t="shared" si="1"/>
        <v>0</v>
      </c>
    </row>
    <row r="17" spans="1:12" ht="45.75" thickBot="1" x14ac:dyDescent="0.3">
      <c r="A17" s="133" t="s">
        <v>320</v>
      </c>
      <c r="B17" s="107" t="s">
        <v>30</v>
      </c>
      <c r="C17" s="119" t="s">
        <v>323</v>
      </c>
      <c r="D17" s="171" t="s">
        <v>312</v>
      </c>
      <c r="E17" s="33" t="s">
        <v>31</v>
      </c>
      <c r="F17" s="48"/>
      <c r="G17" s="113"/>
      <c r="H17" s="137"/>
      <c r="I17" s="213">
        <v>4172</v>
      </c>
      <c r="J17" s="118"/>
      <c r="K17" s="2">
        <f t="shared" si="1"/>
        <v>0</v>
      </c>
      <c r="L17" s="212"/>
    </row>
    <row r="18" spans="1:12" ht="68.25" customHeight="1" thickBot="1" x14ac:dyDescent="0.3">
      <c r="A18" s="133" t="s">
        <v>321</v>
      </c>
      <c r="B18" s="107" t="s">
        <v>30</v>
      </c>
      <c r="C18" s="169" t="s">
        <v>313</v>
      </c>
      <c r="D18" s="39" t="s">
        <v>312</v>
      </c>
      <c r="E18" s="40" t="s">
        <v>31</v>
      </c>
      <c r="F18" s="48">
        <f>+SUM(I9:I10)</f>
        <v>17697</v>
      </c>
      <c r="G18" s="113"/>
      <c r="H18" s="38">
        <v>0.04</v>
      </c>
      <c r="I18" s="213">
        <v>252</v>
      </c>
      <c r="J18" s="118"/>
      <c r="K18" s="2">
        <f t="shared" si="1"/>
        <v>0</v>
      </c>
      <c r="L18" s="212"/>
    </row>
    <row r="19" spans="1:12" ht="30.75" thickBot="1" x14ac:dyDescent="0.3">
      <c r="A19" s="133" t="s">
        <v>322</v>
      </c>
      <c r="B19" s="107" t="s">
        <v>30</v>
      </c>
      <c r="C19" s="320" t="s">
        <v>468</v>
      </c>
      <c r="D19" s="37" t="s">
        <v>300</v>
      </c>
      <c r="E19" s="40" t="s">
        <v>31</v>
      </c>
      <c r="F19" s="48"/>
      <c r="G19" s="113"/>
      <c r="H19" s="137"/>
      <c r="I19" s="213">
        <v>225</v>
      </c>
      <c r="J19" s="118"/>
      <c r="K19" s="2">
        <f t="shared" si="1"/>
        <v>0</v>
      </c>
      <c r="L19" s="212"/>
    </row>
    <row r="20" spans="1:12" ht="30.75" thickBot="1" x14ac:dyDescent="0.3">
      <c r="A20" s="133" t="s">
        <v>457</v>
      </c>
      <c r="B20" s="107" t="s">
        <v>30</v>
      </c>
      <c r="C20" s="321"/>
      <c r="D20" s="37" t="s">
        <v>301</v>
      </c>
      <c r="E20" s="40" t="s">
        <v>31</v>
      </c>
      <c r="F20" s="48"/>
      <c r="G20" s="113"/>
      <c r="H20" s="137"/>
      <c r="I20" s="213">
        <v>10</v>
      </c>
      <c r="J20" s="118"/>
      <c r="K20" s="2">
        <f t="shared" si="1"/>
        <v>0</v>
      </c>
      <c r="L20" s="212"/>
    </row>
    <row r="21" spans="1:12" ht="30.75" thickBot="1" x14ac:dyDescent="0.3">
      <c r="A21" s="133" t="s">
        <v>458</v>
      </c>
      <c r="B21" s="107" t="s">
        <v>30</v>
      </c>
      <c r="C21" s="322"/>
      <c r="D21" s="37" t="s">
        <v>287</v>
      </c>
      <c r="E21" s="40" t="s">
        <v>31</v>
      </c>
      <c r="F21" s="48"/>
      <c r="G21" s="113"/>
      <c r="H21" s="137"/>
      <c r="I21" s="213">
        <v>35</v>
      </c>
      <c r="J21" s="118"/>
      <c r="K21" s="2">
        <f t="shared" si="1"/>
        <v>0</v>
      </c>
      <c r="L21" s="212"/>
    </row>
    <row r="22" spans="1:12" ht="51.75" customHeight="1" thickBot="1" x14ac:dyDescent="0.3">
      <c r="A22" s="133" t="s">
        <v>459</v>
      </c>
      <c r="B22" s="107" t="s">
        <v>30</v>
      </c>
      <c r="C22" s="219" t="s">
        <v>469</v>
      </c>
      <c r="D22" s="39" t="s">
        <v>470</v>
      </c>
      <c r="E22" s="40" t="s">
        <v>31</v>
      </c>
      <c r="F22" s="48"/>
      <c r="G22" s="113"/>
      <c r="H22" s="137"/>
      <c r="I22" s="213">
        <v>1</v>
      </c>
      <c r="J22" s="118"/>
      <c r="K22" s="2">
        <f t="shared" si="1"/>
        <v>0</v>
      </c>
    </row>
    <row r="23" spans="1:12" ht="24.75" customHeight="1" thickBot="1" x14ac:dyDescent="0.3">
      <c r="A23" s="133" t="s">
        <v>460</v>
      </c>
      <c r="B23" s="319" t="s">
        <v>30</v>
      </c>
      <c r="C23" s="315" t="s">
        <v>61</v>
      </c>
      <c r="D23" s="39" t="s">
        <v>62</v>
      </c>
      <c r="E23" s="40" t="s">
        <v>63</v>
      </c>
      <c r="F23" s="48" t="e">
        <f>+#REF!</f>
        <v>#REF!</v>
      </c>
      <c r="G23" s="113"/>
      <c r="H23" s="49">
        <v>5.0000000000000001E-3</v>
      </c>
      <c r="I23" s="213">
        <v>1</v>
      </c>
      <c r="J23" s="118"/>
      <c r="K23" s="2">
        <f t="shared" si="1"/>
        <v>0</v>
      </c>
    </row>
    <row r="24" spans="1:12" ht="24.75" customHeight="1" thickBot="1" x14ac:dyDescent="0.3">
      <c r="A24" s="133" t="s">
        <v>461</v>
      </c>
      <c r="B24" s="319"/>
      <c r="C24" s="315"/>
      <c r="D24" s="39" t="s">
        <v>64</v>
      </c>
      <c r="E24" s="40" t="s">
        <v>63</v>
      </c>
      <c r="F24" s="48" t="e">
        <f>+F23</f>
        <v>#REF!</v>
      </c>
      <c r="G24" s="113"/>
      <c r="H24" s="49">
        <v>1E-3</v>
      </c>
      <c r="I24" s="213">
        <v>1</v>
      </c>
      <c r="J24" s="118"/>
      <c r="K24" s="2">
        <f t="shared" si="1"/>
        <v>0</v>
      </c>
    </row>
    <row r="25" spans="1:12" ht="15.75" thickBot="1" x14ac:dyDescent="0.3">
      <c r="A25" s="133"/>
      <c r="B25" s="110"/>
      <c r="C25" s="108"/>
      <c r="D25" s="39"/>
      <c r="E25" s="40"/>
      <c r="F25" s="48"/>
      <c r="G25" s="40"/>
      <c r="H25" s="38"/>
      <c r="I25" s="138"/>
      <c r="J25" s="217"/>
      <c r="K25" s="2"/>
    </row>
    <row r="26" spans="1:12" ht="26.45" customHeight="1" thickBot="1" x14ac:dyDescent="0.4">
      <c r="A26" s="316" t="str">
        <f>"TOTAL " &amp;A4</f>
        <v>TOTAL C2 - Installation Services</v>
      </c>
      <c r="B26" s="317"/>
      <c r="C26" s="317"/>
      <c r="D26" s="317"/>
      <c r="E26" s="317"/>
      <c r="F26" s="317"/>
      <c r="G26" s="317"/>
      <c r="H26" s="317"/>
      <c r="I26" s="317"/>
      <c r="J26" s="318"/>
      <c r="K26" s="9">
        <f>+SUM(K7:K24)</f>
        <v>0</v>
      </c>
    </row>
    <row r="27" spans="1:12" ht="23.25" x14ac:dyDescent="0.35">
      <c r="C27" s="41"/>
      <c r="I27" s="7"/>
      <c r="K27" s="55"/>
    </row>
    <row r="28" spans="1:12" ht="21.75" customHeight="1" x14ac:dyDescent="0.25">
      <c r="A28" s="323" t="s">
        <v>46</v>
      </c>
      <c r="B28" s="323"/>
      <c r="C28" s="323"/>
      <c r="D28" s="323"/>
      <c r="E28" s="323"/>
      <c r="F28" s="323"/>
      <c r="G28" s="323"/>
      <c r="H28" s="323"/>
      <c r="I28" s="323"/>
      <c r="J28" s="323"/>
      <c r="K28" s="323"/>
    </row>
    <row r="29" spans="1:12" ht="45" customHeight="1" x14ac:dyDescent="0.25">
      <c r="A29" s="227" t="s">
        <v>471</v>
      </c>
      <c r="B29" s="294"/>
      <c r="C29" s="294"/>
      <c r="D29" s="294"/>
      <c r="E29" s="294"/>
      <c r="F29" s="294"/>
      <c r="G29" s="294"/>
      <c r="H29" s="294"/>
      <c r="I29" s="294"/>
      <c r="J29" s="294"/>
      <c r="K29" s="294"/>
    </row>
    <row r="30" spans="1:12" ht="45" customHeight="1" x14ac:dyDescent="0.25">
      <c r="A30" s="227" t="s">
        <v>472</v>
      </c>
      <c r="B30" s="294"/>
      <c r="C30" s="294"/>
      <c r="D30" s="294"/>
      <c r="E30" s="294"/>
      <c r="F30" s="294"/>
      <c r="G30" s="294"/>
      <c r="H30" s="294"/>
      <c r="I30" s="294"/>
      <c r="J30" s="294"/>
      <c r="K30" s="294"/>
    </row>
    <row r="31" spans="1:12" ht="45" customHeight="1" x14ac:dyDescent="0.25">
      <c r="A31" s="227" t="s">
        <v>473</v>
      </c>
      <c r="B31" s="294"/>
      <c r="C31" s="294"/>
      <c r="D31" s="294"/>
      <c r="E31" s="294"/>
      <c r="F31" s="294"/>
      <c r="G31" s="294"/>
      <c r="H31" s="294"/>
      <c r="I31" s="294"/>
      <c r="J31" s="294"/>
      <c r="K31" s="294"/>
    </row>
    <row r="32" spans="1:12" ht="45" customHeight="1" x14ac:dyDescent="0.25">
      <c r="A32" s="227" t="s">
        <v>474</v>
      </c>
      <c r="B32" s="294"/>
      <c r="C32" s="294"/>
      <c r="D32" s="294"/>
      <c r="E32" s="294"/>
      <c r="F32" s="294"/>
      <c r="G32" s="294"/>
      <c r="H32" s="294"/>
      <c r="I32" s="294"/>
      <c r="J32" s="294"/>
      <c r="K32" s="294"/>
    </row>
    <row r="33" spans="1:11" ht="45" customHeight="1" x14ac:dyDescent="0.25">
      <c r="A33" s="227" t="s">
        <v>475</v>
      </c>
      <c r="B33" s="294"/>
      <c r="C33" s="294"/>
      <c r="D33" s="294"/>
      <c r="E33" s="294"/>
      <c r="F33" s="294"/>
      <c r="G33" s="294"/>
      <c r="H33" s="294"/>
      <c r="I33" s="294"/>
      <c r="J33" s="294"/>
      <c r="K33" s="294"/>
    </row>
    <row r="34" spans="1:11" ht="45" customHeight="1" x14ac:dyDescent="0.25">
      <c r="A34" s="227" t="s">
        <v>476</v>
      </c>
      <c r="B34" s="294"/>
      <c r="C34" s="294"/>
      <c r="D34" s="294"/>
      <c r="E34" s="294"/>
      <c r="F34" s="294"/>
      <c r="G34" s="294"/>
      <c r="H34" s="294"/>
      <c r="I34" s="294"/>
      <c r="J34" s="294"/>
      <c r="K34" s="294"/>
    </row>
    <row r="35" spans="1:11" ht="45" customHeight="1" x14ac:dyDescent="0.25">
      <c r="A35" s="227" t="s">
        <v>477</v>
      </c>
      <c r="B35" s="294"/>
      <c r="C35" s="294"/>
      <c r="D35" s="294"/>
      <c r="E35" s="294"/>
      <c r="F35" s="294"/>
      <c r="G35" s="294"/>
      <c r="H35" s="294"/>
      <c r="I35" s="294"/>
      <c r="J35" s="294"/>
      <c r="K35" s="294"/>
    </row>
    <row r="36" spans="1:11" ht="45" customHeight="1" x14ac:dyDescent="0.25">
      <c r="A36" s="227" t="s">
        <v>478</v>
      </c>
      <c r="B36" s="294"/>
      <c r="C36" s="294"/>
      <c r="D36" s="294"/>
      <c r="E36" s="294"/>
      <c r="F36" s="294"/>
      <c r="G36" s="294"/>
      <c r="H36" s="294"/>
      <c r="I36" s="294"/>
      <c r="J36" s="294"/>
      <c r="K36" s="294"/>
    </row>
    <row r="37" spans="1:11" ht="45" customHeight="1" x14ac:dyDescent="0.25">
      <c r="A37" s="227" t="s">
        <v>479</v>
      </c>
      <c r="B37" s="294"/>
      <c r="C37" s="294"/>
      <c r="D37" s="294"/>
      <c r="E37" s="294"/>
      <c r="F37" s="294"/>
      <c r="G37" s="294"/>
      <c r="H37" s="294"/>
      <c r="I37" s="294"/>
      <c r="J37" s="294"/>
      <c r="K37" s="294"/>
    </row>
    <row r="38" spans="1:11" ht="45" customHeight="1" x14ac:dyDescent="0.25">
      <c r="A38" s="227" t="s">
        <v>480</v>
      </c>
      <c r="B38" s="294"/>
      <c r="C38" s="294"/>
      <c r="D38" s="294"/>
      <c r="E38" s="294"/>
      <c r="F38" s="294"/>
      <c r="G38" s="294"/>
      <c r="H38" s="294"/>
      <c r="I38" s="294"/>
      <c r="J38" s="294"/>
      <c r="K38" s="294"/>
    </row>
  </sheetData>
  <sheetProtection algorithmName="SHA-512" hashValue="INQZ4/P8QXc+Sr7Ed6ZH5JbKc7fIYBEc5eHwUWIbsuHNDoZ2o9n0eGSUPKlCDiU+xhQK/trghB06Lh0LAHDKVw==" saltValue="3AFGGAV/k79WdNMqBErLtA==" spinCount="100000" sheet="1" formatCells="0"/>
  <mergeCells count="27">
    <mergeCell ref="B38:K38"/>
    <mergeCell ref="C9:C11"/>
    <mergeCell ref="B9:B11"/>
    <mergeCell ref="E1:K1"/>
    <mergeCell ref="E3:K3"/>
    <mergeCell ref="E2:K2"/>
    <mergeCell ref="A2:D2"/>
    <mergeCell ref="A5:K5"/>
    <mergeCell ref="A4:K4"/>
    <mergeCell ref="A1:D1"/>
    <mergeCell ref="A3:D3"/>
    <mergeCell ref="B33:K33"/>
    <mergeCell ref="B34:K34"/>
    <mergeCell ref="B35:K35"/>
    <mergeCell ref="B36:K36"/>
    <mergeCell ref="B37:K37"/>
    <mergeCell ref="A28:K28"/>
    <mergeCell ref="B29:K29"/>
    <mergeCell ref="B30:K30"/>
    <mergeCell ref="B31:K31"/>
    <mergeCell ref="B32:K32"/>
    <mergeCell ref="B12:B14"/>
    <mergeCell ref="C12:C14"/>
    <mergeCell ref="C23:C24"/>
    <mergeCell ref="A26:J26"/>
    <mergeCell ref="B23:B24"/>
    <mergeCell ref="C19:C21"/>
  </mergeCells>
  <phoneticPr fontId="23" type="noConversion"/>
  <pageMargins left="0.23622047244094491" right="0.23622047244094491" top="0.74803149606299213" bottom="0.74803149606299213" header="0.31496062992125984" footer="0.31496062992125984"/>
  <pageSetup scale="56" fitToHeight="0" orientation="landscape" r:id="rId1"/>
  <headerFooter>
    <oddHeader xml:space="preserve">&amp;CCity of Pleasanton
RFP Number;  Water Meter Replacement and AMI System Installation Projectt
</oddHeader>
    <oddFooter>&amp;LCity of Pleasanton, CA&amp;C&amp;A | Page &amp;P of &amp;N&amp;RDiameter Services copyright 2025</oddFooter>
  </headerFooter>
  <rowBreaks count="2" manualBreakCount="2">
    <brk id="21" max="10" man="1"/>
    <brk id="27" max="10"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39BAD2F-75C5-46E2-BFEA-DBF34B7CA689}">
          <x14:formula1>
            <xm:f>Lookups!$A$2:$A$3</xm:f>
          </x14:formula1>
          <xm:sqref>G7:G25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60F7D-2605-4961-8067-6E5CABF5CC9A}">
  <sheetPr>
    <tabColor theme="7" tint="0.79998168889431442"/>
    <pageSetUpPr fitToPage="1"/>
  </sheetPr>
  <dimension ref="A1:L29"/>
  <sheetViews>
    <sheetView topLeftCell="A9" workbookViewId="0">
      <selection activeCell="J9" sqref="J9"/>
    </sheetView>
  </sheetViews>
  <sheetFormatPr defaultColWidth="55.42578125" defaultRowHeight="15" x14ac:dyDescent="0.25"/>
  <cols>
    <col min="1" max="1" width="12.7109375" style="1" customWidth="1"/>
    <col min="2" max="2" width="17" style="6" customWidth="1"/>
    <col min="3" max="3" width="77.28515625" style="1" customWidth="1"/>
    <col min="4" max="4" width="33" style="1" customWidth="1"/>
    <col min="5" max="5" width="13" style="1" customWidth="1"/>
    <col min="6" max="6" width="8.5703125" style="1" hidden="1" customWidth="1"/>
    <col min="7" max="7" width="11.28515625" style="1" customWidth="1"/>
    <col min="8" max="8" width="9" style="1" hidden="1" customWidth="1"/>
    <col min="9" max="9" width="20" style="47" customWidth="1"/>
    <col min="10" max="10" width="22.5703125" style="1" customWidth="1"/>
    <col min="11" max="11" width="31.42578125" style="1" customWidth="1"/>
    <col min="12" max="16384" width="55.42578125" style="1"/>
  </cols>
  <sheetData>
    <row r="1" spans="1:12" ht="21.75" customHeight="1" thickBot="1" x14ac:dyDescent="0.3">
      <c r="A1" s="275" t="s">
        <v>0</v>
      </c>
      <c r="B1" s="276"/>
      <c r="C1" s="276"/>
      <c r="D1" s="277"/>
      <c r="E1" s="278" t="str">
        <f>+'C Pricing Form'!E1</f>
        <v>City of Pleasanton</v>
      </c>
      <c r="F1" s="279"/>
      <c r="G1" s="279"/>
      <c r="H1" s="279"/>
      <c r="I1" s="279"/>
      <c r="J1" s="279"/>
      <c r="K1" s="280"/>
      <c r="L1" s="142"/>
    </row>
    <row r="2" spans="1:12" ht="21.75" thickBot="1" x14ac:dyDescent="0.3">
      <c r="A2" s="275" t="s">
        <v>1</v>
      </c>
      <c r="B2" s="276"/>
      <c r="C2" s="276"/>
      <c r="D2" s="277"/>
      <c r="E2" s="278">
        <f>+'C Pricing Form'!E2</f>
        <v>0</v>
      </c>
      <c r="F2" s="279"/>
      <c r="G2" s="279"/>
      <c r="H2" s="279"/>
      <c r="I2" s="279"/>
      <c r="J2" s="279"/>
      <c r="K2" s="280"/>
    </row>
    <row r="3" spans="1:12" ht="43.5" customHeight="1" thickBot="1" x14ac:dyDescent="0.3">
      <c r="A3" s="275" t="s">
        <v>2</v>
      </c>
      <c r="B3" s="276"/>
      <c r="C3" s="276"/>
      <c r="D3" s="276"/>
      <c r="E3" s="278" t="str">
        <f>+'C Pricing Form'!E3</f>
        <v>RFP# 25.604 AMI Replacement Project</v>
      </c>
      <c r="F3" s="279"/>
      <c r="G3" s="279"/>
      <c r="H3" s="279"/>
      <c r="I3" s="279"/>
      <c r="J3" s="279"/>
      <c r="K3" s="280"/>
    </row>
    <row r="4" spans="1:12" ht="21.75" customHeight="1" thickBot="1" x14ac:dyDescent="0.3">
      <c r="A4" s="324" t="str">
        <f>+'C Pricing Form'!F9</f>
        <v>C2b - Installation Services-Lids</v>
      </c>
      <c r="B4" s="325"/>
      <c r="C4" s="325"/>
      <c r="D4" s="325"/>
      <c r="E4" s="325"/>
      <c r="F4" s="325"/>
      <c r="G4" s="325"/>
      <c r="H4" s="325"/>
      <c r="I4" s="325"/>
      <c r="J4" s="325"/>
      <c r="K4" s="326"/>
    </row>
    <row r="5" spans="1:12" ht="34.5" customHeight="1" thickBot="1" x14ac:dyDescent="0.3">
      <c r="A5" s="301" t="s">
        <v>448</v>
      </c>
      <c r="B5" s="302"/>
      <c r="C5" s="302"/>
      <c r="D5" s="302"/>
      <c r="E5" s="302"/>
      <c r="F5" s="302"/>
      <c r="G5" s="302"/>
      <c r="H5" s="302"/>
      <c r="I5" s="302"/>
      <c r="J5" s="302"/>
      <c r="K5" s="303"/>
    </row>
    <row r="6" spans="1:12" ht="75.75" customHeight="1" thickBot="1" x14ac:dyDescent="0.3">
      <c r="A6" s="234"/>
      <c r="B6" s="222"/>
      <c r="C6" s="327" t="s">
        <v>488</v>
      </c>
      <c r="D6" s="328"/>
      <c r="E6" s="328"/>
      <c r="F6" s="328"/>
      <c r="G6" s="328"/>
      <c r="H6" s="328"/>
      <c r="I6" s="328"/>
      <c r="J6" s="328"/>
      <c r="K6" s="329"/>
    </row>
    <row r="7" spans="1:12" ht="48" customHeight="1" thickBot="1" x14ac:dyDescent="0.3">
      <c r="A7" s="228" t="s">
        <v>21</v>
      </c>
      <c r="B7" s="229" t="s">
        <v>22</v>
      </c>
      <c r="C7" s="230" t="s">
        <v>23</v>
      </c>
      <c r="D7" s="230" t="s">
        <v>50</v>
      </c>
      <c r="E7" s="235" t="s">
        <v>451</v>
      </c>
      <c r="F7" s="230" t="s">
        <v>51</v>
      </c>
      <c r="G7" s="231" t="s">
        <v>26</v>
      </c>
      <c r="H7" s="230" t="s">
        <v>52</v>
      </c>
      <c r="I7" s="232" t="s">
        <v>445</v>
      </c>
      <c r="J7" s="233" t="s">
        <v>28</v>
      </c>
      <c r="K7" s="233" t="s">
        <v>5</v>
      </c>
    </row>
    <row r="8" spans="1:12" ht="15.75" thickBot="1" x14ac:dyDescent="0.3">
      <c r="B8" s="1"/>
      <c r="I8" s="1"/>
      <c r="J8" s="217"/>
      <c r="K8" s="2"/>
    </row>
    <row r="9" spans="1:12" ht="75.75" thickBot="1" x14ac:dyDescent="0.3">
      <c r="A9" s="133" t="s">
        <v>481</v>
      </c>
      <c r="B9" s="107" t="s">
        <v>30</v>
      </c>
      <c r="C9" s="150" t="s">
        <v>446</v>
      </c>
      <c r="D9" s="171" t="s">
        <v>437</v>
      </c>
      <c r="E9" s="218">
        <v>1150</v>
      </c>
      <c r="F9" s="48"/>
      <c r="G9" s="113"/>
      <c r="H9" s="38"/>
      <c r="I9" s="104"/>
      <c r="J9" s="118"/>
      <c r="K9" s="2">
        <f>J9*I9</f>
        <v>0</v>
      </c>
    </row>
    <row r="10" spans="1:12" ht="75.75" thickBot="1" x14ac:dyDescent="0.3">
      <c r="A10" s="133" t="s">
        <v>482</v>
      </c>
      <c r="B10" s="107" t="s">
        <v>30</v>
      </c>
      <c r="C10" s="150" t="s">
        <v>446</v>
      </c>
      <c r="D10" s="171" t="s">
        <v>438</v>
      </c>
      <c r="E10" s="218">
        <v>11153</v>
      </c>
      <c r="F10" s="48"/>
      <c r="G10" s="113"/>
      <c r="H10" s="38"/>
      <c r="I10" s="104"/>
      <c r="J10" s="118"/>
      <c r="K10" s="2">
        <f t="shared" ref="K10:K15" si="0">J10*I10</f>
        <v>0</v>
      </c>
    </row>
    <row r="11" spans="1:12" ht="75.75" thickBot="1" x14ac:dyDescent="0.3">
      <c r="A11" s="133" t="s">
        <v>483</v>
      </c>
      <c r="B11" s="107" t="s">
        <v>30</v>
      </c>
      <c r="C11" s="150" t="s">
        <v>446</v>
      </c>
      <c r="D11" s="171" t="s">
        <v>439</v>
      </c>
      <c r="E11" s="218">
        <v>4250</v>
      </c>
      <c r="F11" s="48"/>
      <c r="G11" s="113"/>
      <c r="H11" s="38"/>
      <c r="I11" s="104"/>
      <c r="J11" s="118"/>
      <c r="K11" s="2">
        <f t="shared" si="0"/>
        <v>0</v>
      </c>
    </row>
    <row r="12" spans="1:12" ht="75.75" thickBot="1" x14ac:dyDescent="0.3">
      <c r="A12" s="133" t="s">
        <v>484</v>
      </c>
      <c r="B12" s="107" t="s">
        <v>30</v>
      </c>
      <c r="C12" s="150" t="s">
        <v>446</v>
      </c>
      <c r="D12" s="171" t="s">
        <v>440</v>
      </c>
      <c r="E12" s="218">
        <v>2418</v>
      </c>
      <c r="F12" s="48"/>
      <c r="G12" s="113"/>
      <c r="H12" s="38"/>
      <c r="I12" s="104"/>
      <c r="J12" s="118"/>
      <c r="K12" s="2">
        <f t="shared" si="0"/>
        <v>0</v>
      </c>
    </row>
    <row r="13" spans="1:12" ht="75.75" thickBot="1" x14ac:dyDescent="0.3">
      <c r="A13" s="133" t="s">
        <v>485</v>
      </c>
      <c r="B13" s="107" t="s">
        <v>30</v>
      </c>
      <c r="C13" s="150" t="s">
        <v>446</v>
      </c>
      <c r="D13" s="171" t="s">
        <v>441</v>
      </c>
      <c r="E13" s="218">
        <v>3143</v>
      </c>
      <c r="F13" s="48"/>
      <c r="G13" s="113"/>
      <c r="H13" s="38"/>
      <c r="I13" s="104"/>
      <c r="J13" s="118"/>
      <c r="K13" s="2">
        <f t="shared" si="0"/>
        <v>0</v>
      </c>
    </row>
    <row r="14" spans="1:12" ht="75.75" thickBot="1" x14ac:dyDescent="0.3">
      <c r="A14" s="133" t="s">
        <v>486</v>
      </c>
      <c r="B14" s="107" t="s">
        <v>30</v>
      </c>
      <c r="C14" s="150" t="s">
        <v>446</v>
      </c>
      <c r="D14" s="171" t="s">
        <v>442</v>
      </c>
      <c r="E14" s="218">
        <v>350</v>
      </c>
      <c r="F14" s="48"/>
      <c r="G14" s="113"/>
      <c r="H14" s="38"/>
      <c r="I14" s="104"/>
      <c r="J14" s="118"/>
      <c r="K14" s="2">
        <f t="shared" si="0"/>
        <v>0</v>
      </c>
    </row>
    <row r="15" spans="1:12" ht="69" customHeight="1" thickBot="1" x14ac:dyDescent="0.3">
      <c r="A15" s="133" t="s">
        <v>487</v>
      </c>
      <c r="B15" s="107" t="s">
        <v>30</v>
      </c>
      <c r="C15" s="150" t="s">
        <v>447</v>
      </c>
      <c r="D15" s="171" t="s">
        <v>333</v>
      </c>
      <c r="E15" s="218">
        <v>22464</v>
      </c>
      <c r="F15" s="48"/>
      <c r="G15" s="113"/>
      <c r="H15" s="38"/>
      <c r="I15" s="104"/>
      <c r="J15" s="118"/>
      <c r="K15" s="2">
        <f t="shared" si="0"/>
        <v>0</v>
      </c>
    </row>
    <row r="16" spans="1:12" ht="15.75" thickBot="1" x14ac:dyDescent="0.3">
      <c r="A16" s="133"/>
      <c r="B16" s="110"/>
      <c r="C16" s="108"/>
      <c r="D16" s="39"/>
      <c r="E16" s="40"/>
      <c r="F16" s="48"/>
      <c r="G16" s="223"/>
      <c r="H16" s="38"/>
      <c r="I16" s="138"/>
      <c r="J16" s="217"/>
      <c r="K16" s="2"/>
    </row>
    <row r="17" spans="1:11" ht="26.45" customHeight="1" thickBot="1" x14ac:dyDescent="0.4">
      <c r="A17" s="316" t="str">
        <f>"TOTAL " &amp;A4</f>
        <v>TOTAL C2b - Installation Services-Lids</v>
      </c>
      <c r="B17" s="317"/>
      <c r="C17" s="317"/>
      <c r="D17" s="317"/>
      <c r="E17" s="317"/>
      <c r="F17" s="317"/>
      <c r="G17" s="317"/>
      <c r="H17" s="317"/>
      <c r="I17" s="317"/>
      <c r="J17" s="318"/>
      <c r="K17" s="9">
        <f>+SUM(K8:K15)</f>
        <v>0</v>
      </c>
    </row>
    <row r="18" spans="1:11" ht="23.25" x14ac:dyDescent="0.35">
      <c r="C18" s="41"/>
      <c r="I18" s="7"/>
      <c r="K18" s="55"/>
    </row>
    <row r="19" spans="1:11" ht="21.75" customHeight="1" x14ac:dyDescent="0.25">
      <c r="A19" s="323" t="s">
        <v>46</v>
      </c>
      <c r="B19" s="323"/>
      <c r="C19" s="323"/>
      <c r="D19" s="323"/>
      <c r="E19" s="323"/>
      <c r="F19" s="323"/>
      <c r="G19" s="323"/>
      <c r="H19" s="323"/>
      <c r="I19" s="323"/>
      <c r="J19" s="323"/>
      <c r="K19" s="323"/>
    </row>
    <row r="20" spans="1:11" ht="45" customHeight="1" x14ac:dyDescent="0.25">
      <c r="A20" s="227" t="s">
        <v>65</v>
      </c>
      <c r="B20" s="294"/>
      <c r="C20" s="294"/>
      <c r="D20" s="294"/>
      <c r="E20" s="294"/>
      <c r="F20" s="294"/>
      <c r="G20" s="294"/>
      <c r="H20" s="294"/>
      <c r="I20" s="294"/>
      <c r="J20" s="294"/>
      <c r="K20" s="294"/>
    </row>
    <row r="21" spans="1:11" ht="45" customHeight="1" x14ac:dyDescent="0.25">
      <c r="A21" s="227" t="s">
        <v>66</v>
      </c>
      <c r="B21" s="294"/>
      <c r="C21" s="294"/>
      <c r="D21" s="294"/>
      <c r="E21" s="294"/>
      <c r="F21" s="294"/>
      <c r="G21" s="294"/>
      <c r="H21" s="294"/>
      <c r="I21" s="294"/>
      <c r="J21" s="294"/>
      <c r="K21" s="294"/>
    </row>
    <row r="22" spans="1:11" ht="45" customHeight="1" x14ac:dyDescent="0.25">
      <c r="A22" s="227" t="s">
        <v>67</v>
      </c>
      <c r="B22" s="294"/>
      <c r="C22" s="294"/>
      <c r="D22" s="294"/>
      <c r="E22" s="294"/>
      <c r="F22" s="294"/>
      <c r="G22" s="294"/>
      <c r="H22" s="294"/>
      <c r="I22" s="294"/>
      <c r="J22" s="294"/>
      <c r="K22" s="294"/>
    </row>
    <row r="23" spans="1:11" ht="45" customHeight="1" x14ac:dyDescent="0.25">
      <c r="A23" s="227" t="s">
        <v>68</v>
      </c>
      <c r="B23" s="294"/>
      <c r="C23" s="294"/>
      <c r="D23" s="294"/>
      <c r="E23" s="294"/>
      <c r="F23" s="294"/>
      <c r="G23" s="294"/>
      <c r="H23" s="294"/>
      <c r="I23" s="294"/>
      <c r="J23" s="294"/>
      <c r="K23" s="294"/>
    </row>
    <row r="24" spans="1:11" ht="45" customHeight="1" x14ac:dyDescent="0.25">
      <c r="A24" s="227" t="s">
        <v>69</v>
      </c>
      <c r="B24" s="294"/>
      <c r="C24" s="294"/>
      <c r="D24" s="294"/>
      <c r="E24" s="294"/>
      <c r="F24" s="294"/>
      <c r="G24" s="294"/>
      <c r="H24" s="294"/>
      <c r="I24" s="294"/>
      <c r="J24" s="294"/>
      <c r="K24" s="294"/>
    </row>
    <row r="25" spans="1:11" ht="45" customHeight="1" x14ac:dyDescent="0.25">
      <c r="A25" s="227" t="s">
        <v>70</v>
      </c>
      <c r="B25" s="294"/>
      <c r="C25" s="294"/>
      <c r="D25" s="294"/>
      <c r="E25" s="294"/>
      <c r="F25" s="294"/>
      <c r="G25" s="294"/>
      <c r="H25" s="294"/>
      <c r="I25" s="294"/>
      <c r="J25" s="294"/>
      <c r="K25" s="294"/>
    </row>
    <row r="26" spans="1:11" ht="45" customHeight="1" x14ac:dyDescent="0.25">
      <c r="A26" s="227" t="s">
        <v>71</v>
      </c>
      <c r="B26" s="294"/>
      <c r="C26" s="294"/>
      <c r="D26" s="294"/>
      <c r="E26" s="294"/>
      <c r="F26" s="294"/>
      <c r="G26" s="294"/>
      <c r="H26" s="294"/>
      <c r="I26" s="294"/>
      <c r="J26" s="294"/>
      <c r="K26" s="294"/>
    </row>
    <row r="27" spans="1:11" ht="45" customHeight="1" x14ac:dyDescent="0.25">
      <c r="A27" s="227" t="s">
        <v>72</v>
      </c>
      <c r="B27" s="294"/>
      <c r="C27" s="294"/>
      <c r="D27" s="294"/>
      <c r="E27" s="294"/>
      <c r="F27" s="294"/>
      <c r="G27" s="294"/>
      <c r="H27" s="294"/>
      <c r="I27" s="294"/>
      <c r="J27" s="294"/>
      <c r="K27" s="294"/>
    </row>
    <row r="28" spans="1:11" ht="45" customHeight="1" x14ac:dyDescent="0.25">
      <c r="A28" s="227" t="s">
        <v>73</v>
      </c>
      <c r="B28" s="294"/>
      <c r="C28" s="294"/>
      <c r="D28" s="294"/>
      <c r="E28" s="294"/>
      <c r="F28" s="294"/>
      <c r="G28" s="294"/>
      <c r="H28" s="294"/>
      <c r="I28" s="294"/>
      <c r="J28" s="294"/>
      <c r="K28" s="294"/>
    </row>
    <row r="29" spans="1:11" ht="45" customHeight="1" x14ac:dyDescent="0.25">
      <c r="A29" s="227" t="s">
        <v>74</v>
      </c>
      <c r="B29" s="294"/>
      <c r="C29" s="294"/>
      <c r="D29" s="294"/>
      <c r="E29" s="294"/>
      <c r="F29" s="294"/>
      <c r="G29" s="294"/>
      <c r="H29" s="294"/>
      <c r="I29" s="294"/>
      <c r="J29" s="294"/>
      <c r="K29" s="294"/>
    </row>
  </sheetData>
  <sheetProtection algorithmName="SHA-512" hashValue="iVtTO8o/gkSCrFbprQfOuTVl/CUq7yrW7JoflNHK1fD+biNBep2PakiA15eIt0UK6t9BsWA5FoY4HwsIcxBamw==" saltValue="RqJaziDFElnTBnfXc9mAzQ==" spinCount="100000" sheet="1" formatCells="0"/>
  <mergeCells count="21">
    <mergeCell ref="A4:K4"/>
    <mergeCell ref="A5:K5"/>
    <mergeCell ref="A1:D1"/>
    <mergeCell ref="E1:K1"/>
    <mergeCell ref="A2:D2"/>
    <mergeCell ref="E2:K2"/>
    <mergeCell ref="A3:D3"/>
    <mergeCell ref="E3:K3"/>
    <mergeCell ref="C6:K6"/>
    <mergeCell ref="A17:J17"/>
    <mergeCell ref="A19:K19"/>
    <mergeCell ref="B20:K20"/>
    <mergeCell ref="B21:K21"/>
    <mergeCell ref="B27:K27"/>
    <mergeCell ref="B28:K28"/>
    <mergeCell ref="B29:K29"/>
    <mergeCell ref="B22:K22"/>
    <mergeCell ref="B23:K23"/>
    <mergeCell ref="B24:K24"/>
    <mergeCell ref="B25:K25"/>
    <mergeCell ref="B26:K26"/>
  </mergeCells>
  <phoneticPr fontId="23" type="noConversion"/>
  <pageMargins left="0.23622047244094491" right="0.23622047244094491" top="0.74803149606299213" bottom="0.74803149606299213" header="0.31496062992125984" footer="0.31496062992125984"/>
  <pageSetup scale="56" fitToHeight="0" orientation="landscape" r:id="rId1"/>
  <headerFooter>
    <oddHeader xml:space="preserve">&amp;CCity of Pleasanton
RFP Number;  Water Meter Replacement and AMI System Installation Projectt
</oddHeader>
    <oddFooter>&amp;LCity of Pleasanton, CA&amp;C&amp;A | Page &amp;P of &amp;N&amp;RDiameter Services copyright 2025</oddFooter>
  </headerFooter>
  <rowBreaks count="1" manualBreakCount="1">
    <brk id="18" max="1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6888B41A-70BF-4B8B-B7ED-47A059C07A1B}">
          <x14:formula1>
            <xm:f>Lookups!$A$2:$A$3</xm:f>
          </x14:formula1>
          <xm:sqref>G9:G16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tabColor theme="7" tint="0.79998168889431442"/>
    <pageSetUpPr fitToPage="1"/>
  </sheetPr>
  <dimension ref="A1:K62"/>
  <sheetViews>
    <sheetView topLeftCell="A8" workbookViewId="0">
      <selection activeCell="H8" sqref="H8"/>
    </sheetView>
  </sheetViews>
  <sheetFormatPr defaultColWidth="9.28515625" defaultRowHeight="15" x14ac:dyDescent="0.25"/>
  <cols>
    <col min="1" max="1" width="9.28515625" style="1"/>
    <col min="2" max="2" width="17.28515625" style="1" customWidth="1"/>
    <col min="3" max="3" width="59.28515625" style="1" customWidth="1"/>
    <col min="4" max="4" width="49.140625" style="1" customWidth="1"/>
    <col min="5" max="5" width="13" style="1" customWidth="1"/>
    <col min="6" max="6" width="14" style="1" hidden="1" customWidth="1"/>
    <col min="7" max="7" width="14.5703125" style="1" customWidth="1"/>
    <col min="8" max="9" width="18" style="1" customWidth="1"/>
    <col min="10" max="10" width="25.28515625" style="1" customWidth="1"/>
    <col min="11" max="16384" width="9.28515625" style="1"/>
  </cols>
  <sheetData>
    <row r="1" spans="1:11" ht="21.75" customHeight="1" thickBot="1" x14ac:dyDescent="0.3">
      <c r="A1" s="275" t="s">
        <v>0</v>
      </c>
      <c r="B1" s="276"/>
      <c r="C1" s="276"/>
      <c r="D1" s="277"/>
      <c r="E1" s="278" t="str">
        <f>+'C Pricing Form'!E1</f>
        <v>City of Pleasanton</v>
      </c>
      <c r="F1" s="279"/>
      <c r="G1" s="279"/>
      <c r="H1" s="279"/>
      <c r="I1" s="279"/>
      <c r="J1" s="280"/>
      <c r="K1" s="145"/>
    </row>
    <row r="2" spans="1:11" ht="21.75" thickBot="1" x14ac:dyDescent="0.3">
      <c r="A2" s="275" t="s">
        <v>1</v>
      </c>
      <c r="B2" s="276"/>
      <c r="C2" s="276"/>
      <c r="D2" s="277"/>
      <c r="E2" s="338">
        <f>+'C Pricing Form'!E2</f>
        <v>0</v>
      </c>
      <c r="F2" s="339"/>
      <c r="G2" s="339"/>
      <c r="H2" s="339"/>
      <c r="I2" s="339"/>
      <c r="J2" s="340"/>
    </row>
    <row r="3" spans="1:11" ht="40.700000000000003" customHeight="1" thickBot="1" x14ac:dyDescent="0.3">
      <c r="A3" s="275" t="s">
        <v>2</v>
      </c>
      <c r="B3" s="276"/>
      <c r="C3" s="276"/>
      <c r="D3" s="276"/>
      <c r="E3" s="338" t="str">
        <f>+'C Pricing Form'!E3</f>
        <v>RFP# 25.604 AMI Replacement Project</v>
      </c>
      <c r="F3" s="339"/>
      <c r="G3" s="339"/>
      <c r="H3" s="339"/>
      <c r="I3" s="339"/>
      <c r="J3" s="340"/>
    </row>
    <row r="4" spans="1:11" ht="21.75" thickBot="1" x14ac:dyDescent="0.3">
      <c r="A4" s="298" t="s">
        <v>11</v>
      </c>
      <c r="B4" s="299"/>
      <c r="C4" s="299"/>
      <c r="D4" s="299"/>
      <c r="E4" s="299"/>
      <c r="F4" s="299"/>
      <c r="G4" s="299"/>
      <c r="H4" s="299"/>
      <c r="I4" s="299"/>
      <c r="J4" s="300"/>
    </row>
    <row r="5" spans="1:11" ht="51.75" customHeight="1" thickBot="1" x14ac:dyDescent="0.3">
      <c r="A5" s="301" t="s">
        <v>75</v>
      </c>
      <c r="B5" s="302"/>
      <c r="C5" s="302"/>
      <c r="D5" s="302"/>
      <c r="E5" s="302"/>
      <c r="F5" s="302"/>
      <c r="G5" s="302"/>
      <c r="H5" s="302"/>
      <c r="I5" s="302"/>
      <c r="J5" s="303"/>
    </row>
    <row r="6" spans="1:11" ht="20.25" customHeight="1" thickBot="1" x14ac:dyDescent="0.3">
      <c r="A6" s="336" t="s">
        <v>452</v>
      </c>
      <c r="B6" s="337"/>
      <c r="C6" s="337"/>
      <c r="D6" s="337"/>
      <c r="E6" s="206">
        <f>22464-'C3b Kilkare Mtr Reading'!G6</f>
        <v>22202</v>
      </c>
      <c r="F6" s="204"/>
      <c r="G6" s="204"/>
      <c r="H6" s="204"/>
      <c r="I6" s="204"/>
      <c r="J6" s="205"/>
    </row>
    <row r="7" spans="1:11" ht="32.25" thickBot="1" x14ac:dyDescent="0.3">
      <c r="A7" s="10" t="s">
        <v>21</v>
      </c>
      <c r="B7" s="10" t="s">
        <v>22</v>
      </c>
      <c r="C7" s="11" t="s">
        <v>23</v>
      </c>
      <c r="D7" s="11" t="s">
        <v>24</v>
      </c>
      <c r="E7" s="11" t="s">
        <v>25</v>
      </c>
      <c r="F7" s="11" t="s">
        <v>76</v>
      </c>
      <c r="G7" s="11" t="s">
        <v>26</v>
      </c>
      <c r="H7" s="12" t="s">
        <v>27</v>
      </c>
      <c r="I7" s="12" t="s">
        <v>28</v>
      </c>
      <c r="J7" s="12" t="s">
        <v>5</v>
      </c>
    </row>
    <row r="8" spans="1:11" ht="165.75" thickBot="1" x14ac:dyDescent="0.3">
      <c r="A8" s="107" t="s">
        <v>77</v>
      </c>
      <c r="B8" s="13" t="s">
        <v>30</v>
      </c>
      <c r="C8" s="147" t="s">
        <v>556</v>
      </c>
      <c r="D8" s="13" t="s">
        <v>293</v>
      </c>
      <c r="E8" s="33" t="s">
        <v>31</v>
      </c>
      <c r="F8" s="13"/>
      <c r="G8" s="236"/>
      <c r="H8" s="125"/>
      <c r="I8" s="16"/>
      <c r="J8" s="17">
        <f>+I8*H8</f>
        <v>0</v>
      </c>
    </row>
    <row r="9" spans="1:11" ht="180" customHeight="1" thickBot="1" x14ac:dyDescent="0.3">
      <c r="A9" s="107" t="s">
        <v>79</v>
      </c>
      <c r="B9" s="13" t="s">
        <v>30</v>
      </c>
      <c r="C9" s="147" t="s">
        <v>557</v>
      </c>
      <c r="D9" s="13" t="s">
        <v>294</v>
      </c>
      <c r="E9" s="33" t="s">
        <v>31</v>
      </c>
      <c r="F9" s="13"/>
      <c r="G9" s="236"/>
      <c r="H9" s="124">
        <f>E6-H8</f>
        <v>22202</v>
      </c>
      <c r="I9" s="16"/>
      <c r="J9" s="17">
        <f t="shared" ref="J9:J21" si="0">+I9*H9</f>
        <v>0</v>
      </c>
    </row>
    <row r="10" spans="1:11" ht="53.25" customHeight="1" thickBot="1" x14ac:dyDescent="0.3">
      <c r="A10" s="107" t="s">
        <v>80</v>
      </c>
      <c r="B10" s="107" t="s">
        <v>30</v>
      </c>
      <c r="C10" s="310" t="s">
        <v>342</v>
      </c>
      <c r="D10" s="13" t="s">
        <v>343</v>
      </c>
      <c r="E10" s="52" t="s">
        <v>31</v>
      </c>
      <c r="F10" s="58"/>
      <c r="G10" s="168"/>
      <c r="H10" s="125"/>
      <c r="I10" s="16"/>
      <c r="J10" s="17">
        <f t="shared" si="0"/>
        <v>0</v>
      </c>
    </row>
    <row r="11" spans="1:11" ht="53.25" customHeight="1" thickBot="1" x14ac:dyDescent="0.3">
      <c r="A11" s="107" t="s">
        <v>82</v>
      </c>
      <c r="B11" s="107" t="s">
        <v>30</v>
      </c>
      <c r="C11" s="332"/>
      <c r="D11" s="107" t="s">
        <v>85</v>
      </c>
      <c r="E11" s="52" t="s">
        <v>31</v>
      </c>
      <c r="F11" s="58"/>
      <c r="G11" s="168"/>
      <c r="H11" s="125"/>
      <c r="I11" s="16"/>
      <c r="J11" s="17">
        <f t="shared" si="0"/>
        <v>0</v>
      </c>
    </row>
    <row r="12" spans="1:11" ht="36" customHeight="1" thickBot="1" x14ac:dyDescent="0.3">
      <c r="A12" s="107" t="s">
        <v>83</v>
      </c>
      <c r="B12" s="310" t="s">
        <v>30</v>
      </c>
      <c r="C12" s="310" t="s">
        <v>295</v>
      </c>
      <c r="D12" s="107" t="s">
        <v>87</v>
      </c>
      <c r="E12" s="52" t="s">
        <v>31</v>
      </c>
      <c r="F12" s="58"/>
      <c r="G12" s="168"/>
      <c r="H12" s="125"/>
      <c r="I12" s="16"/>
      <c r="J12" s="17">
        <f t="shared" si="0"/>
        <v>0</v>
      </c>
    </row>
    <row r="13" spans="1:11" ht="51.75" customHeight="1" thickBot="1" x14ac:dyDescent="0.3">
      <c r="A13" s="107" t="s">
        <v>84</v>
      </c>
      <c r="B13" s="332"/>
      <c r="C13" s="332"/>
      <c r="D13" s="13" t="s">
        <v>89</v>
      </c>
      <c r="E13" s="52" t="s">
        <v>31</v>
      </c>
      <c r="F13" s="58"/>
      <c r="G13" s="168"/>
      <c r="H13" s="125"/>
      <c r="I13" s="16"/>
      <c r="J13" s="17">
        <f t="shared" si="0"/>
        <v>0</v>
      </c>
    </row>
    <row r="14" spans="1:11" ht="42" customHeight="1" thickBot="1" x14ac:dyDescent="0.3">
      <c r="A14" s="107" t="s">
        <v>86</v>
      </c>
      <c r="B14" s="334" t="s">
        <v>30</v>
      </c>
      <c r="C14" s="310" t="s">
        <v>296</v>
      </c>
      <c r="D14" s="13" t="s">
        <v>87</v>
      </c>
      <c r="E14" s="52" t="s">
        <v>31</v>
      </c>
      <c r="F14" s="58"/>
      <c r="G14" s="168"/>
      <c r="H14" s="125"/>
      <c r="I14" s="16"/>
      <c r="J14" s="17">
        <f t="shared" si="0"/>
        <v>0</v>
      </c>
    </row>
    <row r="15" spans="1:11" ht="42" customHeight="1" thickBot="1" x14ac:dyDescent="0.3">
      <c r="A15" s="107" t="s">
        <v>88</v>
      </c>
      <c r="B15" s="335"/>
      <c r="C15" s="332"/>
      <c r="D15" s="13" t="s">
        <v>89</v>
      </c>
      <c r="E15" s="52" t="s">
        <v>31</v>
      </c>
      <c r="F15" s="58"/>
      <c r="G15" s="168"/>
      <c r="H15" s="125"/>
      <c r="I15" s="16"/>
      <c r="J15" s="17">
        <f t="shared" si="0"/>
        <v>0</v>
      </c>
    </row>
    <row r="16" spans="1:11" ht="38.25" customHeight="1" thickBot="1" x14ac:dyDescent="0.3">
      <c r="A16" s="107" t="s">
        <v>90</v>
      </c>
      <c r="B16" s="310" t="s">
        <v>30</v>
      </c>
      <c r="C16" s="333" t="s">
        <v>344</v>
      </c>
      <c r="D16" s="13" t="s">
        <v>93</v>
      </c>
      <c r="E16" s="52" t="s">
        <v>31</v>
      </c>
      <c r="F16" s="58"/>
      <c r="G16" s="168"/>
      <c r="H16" s="125"/>
      <c r="I16" s="16"/>
      <c r="J16" s="17">
        <f t="shared" si="0"/>
        <v>0</v>
      </c>
    </row>
    <row r="17" spans="1:10" ht="38.25" customHeight="1" thickBot="1" x14ac:dyDescent="0.3">
      <c r="A17" s="107" t="s">
        <v>91</v>
      </c>
      <c r="B17" s="331"/>
      <c r="C17" s="333"/>
      <c r="D17" s="13" t="s">
        <v>235</v>
      </c>
      <c r="E17" s="52" t="s">
        <v>31</v>
      </c>
      <c r="F17" s="58"/>
      <c r="G17" s="168"/>
      <c r="H17" s="125"/>
      <c r="I17" s="16"/>
      <c r="J17" s="17">
        <f t="shared" si="0"/>
        <v>0</v>
      </c>
    </row>
    <row r="18" spans="1:10" ht="38.25" customHeight="1" thickBot="1" x14ac:dyDescent="0.3">
      <c r="A18" s="107" t="s">
        <v>92</v>
      </c>
      <c r="B18" s="332"/>
      <c r="C18" s="333"/>
      <c r="D18" s="13" t="s">
        <v>96</v>
      </c>
      <c r="E18" s="52" t="s">
        <v>31</v>
      </c>
      <c r="F18" s="58"/>
      <c r="G18" s="168"/>
      <c r="H18" s="125"/>
      <c r="I18" s="16"/>
      <c r="J18" s="17">
        <f t="shared" si="0"/>
        <v>0</v>
      </c>
    </row>
    <row r="19" spans="1:10" ht="38.25" customHeight="1" thickBot="1" x14ac:dyDescent="0.3">
      <c r="A19" s="107" t="s">
        <v>94</v>
      </c>
      <c r="B19" s="310" t="s">
        <v>30</v>
      </c>
      <c r="C19" s="333" t="s">
        <v>345</v>
      </c>
      <c r="D19" s="13" t="s">
        <v>93</v>
      </c>
      <c r="E19" s="52" t="s">
        <v>31</v>
      </c>
      <c r="F19" s="58"/>
      <c r="G19" s="168"/>
      <c r="H19" s="125"/>
      <c r="I19" s="16"/>
      <c r="J19" s="17">
        <f t="shared" si="0"/>
        <v>0</v>
      </c>
    </row>
    <row r="20" spans="1:10" ht="38.25" customHeight="1" thickBot="1" x14ac:dyDescent="0.3">
      <c r="A20" s="107" t="s">
        <v>95</v>
      </c>
      <c r="B20" s="331"/>
      <c r="C20" s="333"/>
      <c r="D20" s="13" t="s">
        <v>235</v>
      </c>
      <c r="E20" s="52" t="s">
        <v>31</v>
      </c>
      <c r="F20" s="58"/>
      <c r="G20" s="168"/>
      <c r="H20" s="125"/>
      <c r="I20" s="16"/>
      <c r="J20" s="17">
        <f t="shared" si="0"/>
        <v>0</v>
      </c>
    </row>
    <row r="21" spans="1:10" ht="38.25" customHeight="1" thickBot="1" x14ac:dyDescent="0.3">
      <c r="A21" s="107" t="s">
        <v>97</v>
      </c>
      <c r="B21" s="332"/>
      <c r="C21" s="333"/>
      <c r="D21" s="13" t="s">
        <v>96</v>
      </c>
      <c r="E21" s="52" t="s">
        <v>31</v>
      </c>
      <c r="F21" s="58"/>
      <c r="G21" s="168"/>
      <c r="H21" s="125"/>
      <c r="I21" s="16"/>
      <c r="J21" s="17">
        <f t="shared" si="0"/>
        <v>0</v>
      </c>
    </row>
    <row r="22" spans="1:10" ht="32.1" customHeight="1" thickBot="1" x14ac:dyDescent="0.3">
      <c r="A22" s="107" t="s">
        <v>98</v>
      </c>
      <c r="B22" s="310" t="s">
        <v>30</v>
      </c>
      <c r="C22" s="310" t="s">
        <v>346</v>
      </c>
      <c r="D22" s="13" t="s">
        <v>101</v>
      </c>
      <c r="E22" s="52" t="s">
        <v>31</v>
      </c>
      <c r="F22" s="58"/>
      <c r="G22" s="168"/>
      <c r="H22" s="125"/>
      <c r="I22" s="16"/>
      <c r="J22" s="17">
        <f>+I22*H22</f>
        <v>0</v>
      </c>
    </row>
    <row r="23" spans="1:10" ht="32.1" customHeight="1" thickBot="1" x14ac:dyDescent="0.3">
      <c r="A23" s="107" t="s">
        <v>99</v>
      </c>
      <c r="B23" s="311"/>
      <c r="C23" s="311"/>
      <c r="D23" s="13" t="s">
        <v>103</v>
      </c>
      <c r="E23" s="52" t="s">
        <v>31</v>
      </c>
      <c r="F23" s="58"/>
      <c r="G23" s="168"/>
      <c r="H23" s="125"/>
      <c r="I23" s="16"/>
      <c r="J23" s="17">
        <f>+I23*H23</f>
        <v>0</v>
      </c>
    </row>
    <row r="24" spans="1:10" ht="32.1" customHeight="1" thickBot="1" x14ac:dyDescent="0.3">
      <c r="A24" s="107" t="s">
        <v>100</v>
      </c>
      <c r="B24" s="332"/>
      <c r="C24" s="332"/>
      <c r="D24" s="13" t="s">
        <v>105</v>
      </c>
      <c r="E24" s="52" t="s">
        <v>31</v>
      </c>
      <c r="F24" s="58"/>
      <c r="G24" s="168"/>
      <c r="H24" s="125"/>
      <c r="I24" s="16"/>
      <c r="J24" s="17">
        <f t="shared" ref="J24:J27" si="1">+I24*H24</f>
        <v>0</v>
      </c>
    </row>
    <row r="25" spans="1:10" ht="81" customHeight="1" thickBot="1" x14ac:dyDescent="0.3">
      <c r="A25" s="164" t="s">
        <v>102</v>
      </c>
      <c r="B25" s="13" t="s">
        <v>30</v>
      </c>
      <c r="C25" s="13" t="s">
        <v>265</v>
      </c>
      <c r="D25" s="13"/>
      <c r="E25" s="165" t="s">
        <v>31</v>
      </c>
      <c r="F25" s="58"/>
      <c r="G25" s="168"/>
      <c r="H25" s="125"/>
      <c r="I25" s="16"/>
      <c r="J25" s="17">
        <f t="shared" si="1"/>
        <v>0</v>
      </c>
    </row>
    <row r="26" spans="1:10" ht="96.75" customHeight="1" thickBot="1" x14ac:dyDescent="0.3">
      <c r="A26" s="107" t="s">
        <v>104</v>
      </c>
      <c r="B26" s="13" t="s">
        <v>30</v>
      </c>
      <c r="C26" s="88" t="s">
        <v>454</v>
      </c>
      <c r="D26" s="13"/>
      <c r="E26" s="165" t="s">
        <v>31</v>
      </c>
      <c r="F26" s="58"/>
      <c r="G26" s="168"/>
      <c r="H26" s="125"/>
      <c r="I26" s="16"/>
      <c r="J26" s="17">
        <f t="shared" si="1"/>
        <v>0</v>
      </c>
    </row>
    <row r="27" spans="1:10" ht="93.75" customHeight="1" thickBot="1" x14ac:dyDescent="0.3">
      <c r="A27" s="164" t="s">
        <v>107</v>
      </c>
      <c r="B27" s="13" t="s">
        <v>30</v>
      </c>
      <c r="C27" s="95" t="s">
        <v>456</v>
      </c>
      <c r="D27" s="13"/>
      <c r="E27" s="165" t="s">
        <v>31</v>
      </c>
      <c r="F27" s="58"/>
      <c r="G27" s="168"/>
      <c r="H27" s="125"/>
      <c r="I27" s="16"/>
      <c r="J27" s="17">
        <f t="shared" si="1"/>
        <v>0</v>
      </c>
    </row>
    <row r="28" spans="1:10" ht="21.75" thickBot="1" x14ac:dyDescent="0.4">
      <c r="A28" s="304" t="str">
        <f>"TOTAL " &amp;+A4</f>
        <v>TOTAL C3 - AMI Network &amp; Radio</v>
      </c>
      <c r="B28" s="305"/>
      <c r="C28" s="305"/>
      <c r="D28" s="330"/>
      <c r="E28" s="305"/>
      <c r="F28" s="305"/>
      <c r="G28" s="305"/>
      <c r="H28" s="305"/>
      <c r="I28" s="306"/>
      <c r="J28" s="9">
        <f>+SUM(J8:J27)</f>
        <v>0</v>
      </c>
    </row>
    <row r="29" spans="1:10" ht="23.25" x14ac:dyDescent="0.35">
      <c r="D29" s="55"/>
      <c r="J29" s="55"/>
    </row>
    <row r="30" spans="1:10" ht="21.75" customHeight="1" x14ac:dyDescent="0.25">
      <c r="A30" s="323" t="s">
        <v>106</v>
      </c>
      <c r="B30" s="323"/>
      <c r="C30" s="323"/>
      <c r="D30" s="323"/>
      <c r="E30" s="323"/>
      <c r="F30" s="323"/>
      <c r="G30" s="323"/>
      <c r="H30" s="323"/>
      <c r="I30" s="323"/>
      <c r="J30" s="323"/>
    </row>
    <row r="31" spans="1:10" ht="45" customHeight="1" x14ac:dyDescent="0.25">
      <c r="A31" s="227" t="s">
        <v>236</v>
      </c>
      <c r="B31" s="294"/>
      <c r="C31" s="294"/>
      <c r="D31" s="294"/>
      <c r="E31" s="294"/>
      <c r="F31" s="294"/>
      <c r="G31" s="294"/>
      <c r="H31" s="294"/>
      <c r="I31" s="294"/>
      <c r="J31" s="294"/>
    </row>
    <row r="32" spans="1:10" ht="45" customHeight="1" x14ac:dyDescent="0.25">
      <c r="A32" s="227" t="s">
        <v>237</v>
      </c>
      <c r="B32" s="294"/>
      <c r="C32" s="294"/>
      <c r="D32" s="294"/>
      <c r="E32" s="294"/>
      <c r="F32" s="294"/>
      <c r="G32" s="294"/>
      <c r="H32" s="294"/>
      <c r="I32" s="294"/>
      <c r="J32" s="294"/>
    </row>
    <row r="33" spans="1:10" ht="45" customHeight="1" x14ac:dyDescent="0.25">
      <c r="A33" s="227" t="s">
        <v>238</v>
      </c>
      <c r="B33" s="294"/>
      <c r="C33" s="294"/>
      <c r="D33" s="294"/>
      <c r="E33" s="294"/>
      <c r="F33" s="294"/>
      <c r="G33" s="294"/>
      <c r="H33" s="294"/>
      <c r="I33" s="294"/>
      <c r="J33" s="294"/>
    </row>
    <row r="34" spans="1:10" ht="45" customHeight="1" x14ac:dyDescent="0.25">
      <c r="A34" s="227" t="s">
        <v>239</v>
      </c>
      <c r="B34" s="294"/>
      <c r="C34" s="294"/>
      <c r="D34" s="294"/>
      <c r="E34" s="294"/>
      <c r="F34" s="294"/>
      <c r="G34" s="294"/>
      <c r="H34" s="294"/>
      <c r="I34" s="294"/>
      <c r="J34" s="294"/>
    </row>
    <row r="35" spans="1:10" ht="45" customHeight="1" x14ac:dyDescent="0.25">
      <c r="A35" s="227" t="s">
        <v>240</v>
      </c>
      <c r="B35" s="294"/>
      <c r="C35" s="294"/>
      <c r="D35" s="294"/>
      <c r="E35" s="294"/>
      <c r="F35" s="294"/>
      <c r="G35" s="294"/>
      <c r="H35" s="294"/>
      <c r="I35" s="294"/>
      <c r="J35" s="294"/>
    </row>
    <row r="36" spans="1:10" ht="45" customHeight="1" x14ac:dyDescent="0.25">
      <c r="A36" s="227" t="s">
        <v>241</v>
      </c>
      <c r="B36" s="294"/>
      <c r="C36" s="294"/>
      <c r="D36" s="294"/>
      <c r="E36" s="294"/>
      <c r="F36" s="294"/>
      <c r="G36" s="294"/>
      <c r="H36" s="294"/>
      <c r="I36" s="294"/>
      <c r="J36" s="294"/>
    </row>
    <row r="37" spans="1:10" ht="45" customHeight="1" x14ac:dyDescent="0.25">
      <c r="A37" s="227" t="s">
        <v>242</v>
      </c>
      <c r="B37" s="294"/>
      <c r="C37" s="294"/>
      <c r="D37" s="294"/>
      <c r="E37" s="294"/>
      <c r="F37" s="294"/>
      <c r="G37" s="294"/>
      <c r="H37" s="294"/>
      <c r="I37" s="294"/>
      <c r="J37" s="294"/>
    </row>
    <row r="38" spans="1:10" ht="45" customHeight="1" x14ac:dyDescent="0.25">
      <c r="A38" s="227" t="s">
        <v>266</v>
      </c>
      <c r="B38" s="294"/>
      <c r="C38" s="294"/>
      <c r="D38" s="294"/>
      <c r="E38" s="294"/>
      <c r="F38" s="294"/>
      <c r="G38" s="294"/>
      <c r="H38" s="294"/>
      <c r="I38" s="294"/>
      <c r="J38" s="294"/>
    </row>
    <row r="39" spans="1:10" ht="45" customHeight="1" x14ac:dyDescent="0.25">
      <c r="A39" s="227" t="s">
        <v>489</v>
      </c>
      <c r="B39" s="294"/>
      <c r="C39" s="294"/>
      <c r="D39" s="294"/>
      <c r="E39" s="294"/>
      <c r="F39" s="294"/>
      <c r="G39" s="294"/>
      <c r="H39" s="294"/>
      <c r="I39" s="294"/>
      <c r="J39" s="294"/>
    </row>
    <row r="40" spans="1:10" ht="45" customHeight="1" x14ac:dyDescent="0.25">
      <c r="A40" s="227" t="s">
        <v>490</v>
      </c>
      <c r="B40" s="294"/>
      <c r="C40" s="294"/>
      <c r="D40" s="294"/>
      <c r="E40" s="294"/>
      <c r="F40" s="294"/>
      <c r="G40" s="294"/>
      <c r="H40" s="294"/>
      <c r="I40" s="294"/>
      <c r="J40" s="294"/>
    </row>
    <row r="62" ht="14.45" customHeight="1" x14ac:dyDescent="0.25"/>
  </sheetData>
  <sheetProtection algorithmName="SHA-512" hashValue="fTWDud9Cq/WdT4KujbI7SKFqAET/Oq5Fv7nfvLADr1zkA01kjhxIbZWqAZMiOyncZYWLQ4DfPWubenHw35/K7g==" saltValue="lykb3Hfd8mSK7GzDqhF2kQ==" spinCount="100000" sheet="1" formatCells="0"/>
  <mergeCells count="32">
    <mergeCell ref="A1:D1"/>
    <mergeCell ref="E1:J1"/>
    <mergeCell ref="A2:D2"/>
    <mergeCell ref="E2:J2"/>
    <mergeCell ref="A3:D3"/>
    <mergeCell ref="E3:J3"/>
    <mergeCell ref="B14:B15"/>
    <mergeCell ref="C14:C15"/>
    <mergeCell ref="A4:J4"/>
    <mergeCell ref="A5:J5"/>
    <mergeCell ref="C10:C11"/>
    <mergeCell ref="B12:B13"/>
    <mergeCell ref="C12:C13"/>
    <mergeCell ref="A6:D6"/>
    <mergeCell ref="B16:B18"/>
    <mergeCell ref="C16:C18"/>
    <mergeCell ref="B19:B21"/>
    <mergeCell ref="C19:C21"/>
    <mergeCell ref="B22:B24"/>
    <mergeCell ref="C22:C24"/>
    <mergeCell ref="A28:I28"/>
    <mergeCell ref="A30:J30"/>
    <mergeCell ref="B31:J31"/>
    <mergeCell ref="B32:J32"/>
    <mergeCell ref="B33:J33"/>
    <mergeCell ref="B39:J39"/>
    <mergeCell ref="B40:J40"/>
    <mergeCell ref="B34:J34"/>
    <mergeCell ref="B35:J35"/>
    <mergeCell ref="B36:J36"/>
    <mergeCell ref="B37:J37"/>
    <mergeCell ref="B38:J38"/>
  </mergeCells>
  <phoneticPr fontId="23" type="noConversion"/>
  <dataValidations count="2">
    <dataValidation type="whole" allowBlank="1" showInputMessage="1" showErrorMessage="1" promptTitle="Whole Numbers" prompt="Whole Numbers only" sqref="H10:H27" xr:uid="{00000000-0002-0000-0300-000002000000}">
      <formula1>0</formula1>
      <formula2>100000000</formula2>
    </dataValidation>
    <dataValidation allowBlank="1" showInputMessage="1" showErrorMessage="1" promptTitle="Please Round" prompt="Please round all pricing to the penny (.00) or hundreth of a dollar." sqref="I8:I27" xr:uid="{00000000-0002-0000-0300-000001000000}"/>
  </dataValidations>
  <pageMargins left="0.23622047244094491" right="0.23622047244094491" top="0.74803149606299213" bottom="0.74803149606299213" header="0.31496062992125984" footer="0.31496062992125984"/>
  <pageSetup scale="60" fitToHeight="0" orientation="landscape" r:id="rId1"/>
  <headerFooter>
    <oddHeader xml:space="preserve">&amp;CCity of Pleasanton
RFP Number; 
Water Meter Replacement and AMI System Installation Project
</oddHeader>
    <oddFooter>&amp;LCity of Pleasanton, CA&amp;C&amp;A | Page &amp;P of &amp;N&amp;RDiameter Services copyright 2025</oddFooter>
  </headerFooter>
  <rowBreaks count="2" manualBreakCount="2">
    <brk id="15" max="9" man="1"/>
    <brk id="29" max="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Lookups!$A$2:$A$3</xm:f>
          </x14:formula1>
          <xm:sqref>G8:G27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A21B3-9ED9-496F-9C38-56C7DC6386C3}">
  <sheetPr>
    <tabColor theme="7" tint="0.79998168889431442"/>
    <pageSetUpPr fitToPage="1"/>
  </sheetPr>
  <dimension ref="A1:M64"/>
  <sheetViews>
    <sheetView topLeftCell="A10" workbookViewId="0">
      <selection activeCell="H8" sqref="H8"/>
    </sheetView>
  </sheetViews>
  <sheetFormatPr defaultColWidth="9.28515625" defaultRowHeight="15" x14ac:dyDescent="0.25"/>
  <cols>
    <col min="1" max="1" width="9.28515625" style="1"/>
    <col min="2" max="2" width="17.28515625" style="1" customWidth="1"/>
    <col min="3" max="3" width="59.28515625" style="1" customWidth="1"/>
    <col min="4" max="4" width="49.140625" style="1" customWidth="1"/>
    <col min="5" max="5" width="13" style="1" customWidth="1"/>
    <col min="6" max="6" width="14.7109375" style="1" hidden="1" customWidth="1"/>
    <col min="7" max="7" width="14.5703125" style="1" customWidth="1"/>
    <col min="8" max="9" width="18" style="1" customWidth="1"/>
    <col min="10" max="10" width="25.28515625" style="1" customWidth="1"/>
    <col min="11" max="16384" width="9.28515625" style="1"/>
  </cols>
  <sheetData>
    <row r="1" spans="1:13" ht="21.75" customHeight="1" thickBot="1" x14ac:dyDescent="0.3">
      <c r="A1" s="275" t="s">
        <v>0</v>
      </c>
      <c r="B1" s="276"/>
      <c r="C1" s="276"/>
      <c r="D1" s="277"/>
      <c r="E1" s="278" t="str">
        <f>+'C Pricing Form'!E1</f>
        <v>City of Pleasanton</v>
      </c>
      <c r="F1" s="279"/>
      <c r="G1" s="279"/>
      <c r="H1" s="279"/>
      <c r="I1" s="279"/>
      <c r="J1" s="280"/>
      <c r="K1" s="145"/>
    </row>
    <row r="2" spans="1:13" ht="21.75" thickBot="1" x14ac:dyDescent="0.3">
      <c r="A2" s="275" t="s">
        <v>1</v>
      </c>
      <c r="B2" s="276"/>
      <c r="C2" s="276"/>
      <c r="D2" s="277"/>
      <c r="E2" s="338">
        <f>+'C Pricing Form'!E2</f>
        <v>0</v>
      </c>
      <c r="F2" s="339"/>
      <c r="G2" s="339"/>
      <c r="H2" s="339"/>
      <c r="I2" s="339"/>
      <c r="J2" s="340"/>
    </row>
    <row r="3" spans="1:13" ht="40.700000000000003" customHeight="1" thickBot="1" x14ac:dyDescent="0.3">
      <c r="A3" s="275" t="s">
        <v>2</v>
      </c>
      <c r="B3" s="276"/>
      <c r="C3" s="276"/>
      <c r="D3" s="276"/>
      <c r="E3" s="338" t="str">
        <f>+'C Pricing Form'!E3</f>
        <v>RFP# 25.604 AMI Replacement Project</v>
      </c>
      <c r="F3" s="339"/>
      <c r="G3" s="339"/>
      <c r="H3" s="339"/>
      <c r="I3" s="339"/>
      <c r="J3" s="340"/>
    </row>
    <row r="4" spans="1:13" ht="21.75" thickBot="1" x14ac:dyDescent="0.3">
      <c r="A4" s="298" t="s">
        <v>359</v>
      </c>
      <c r="B4" s="299"/>
      <c r="C4" s="299"/>
      <c r="D4" s="299"/>
      <c r="E4" s="299"/>
      <c r="F4" s="299"/>
      <c r="G4" s="299"/>
      <c r="H4" s="299"/>
      <c r="I4" s="299"/>
      <c r="J4" s="300"/>
    </row>
    <row r="5" spans="1:13" ht="51.75" customHeight="1" thickBot="1" x14ac:dyDescent="0.3">
      <c r="A5" s="344" t="s">
        <v>75</v>
      </c>
      <c r="B5" s="345"/>
      <c r="C5" s="345"/>
      <c r="D5" s="302"/>
      <c r="E5" s="302"/>
      <c r="F5" s="302"/>
      <c r="G5" s="302"/>
      <c r="H5" s="302"/>
      <c r="I5" s="302"/>
      <c r="J5" s="303"/>
    </row>
    <row r="6" spans="1:13" ht="51.75" customHeight="1" thickBot="1" x14ac:dyDescent="0.3">
      <c r="A6" s="342" t="s">
        <v>356</v>
      </c>
      <c r="B6" s="343"/>
      <c r="C6" s="343"/>
      <c r="D6" s="220" t="s">
        <v>355</v>
      </c>
      <c r="E6" s="205"/>
      <c r="F6" s="204"/>
      <c r="G6" s="225">
        <v>262</v>
      </c>
      <c r="H6" s="204"/>
      <c r="I6" s="204"/>
      <c r="J6" s="205"/>
    </row>
    <row r="7" spans="1:13" ht="32.25" thickBot="1" x14ac:dyDescent="0.3">
      <c r="A7" s="3" t="s">
        <v>21</v>
      </c>
      <c r="B7" s="3" t="s">
        <v>22</v>
      </c>
      <c r="C7" s="56" t="s">
        <v>23</v>
      </c>
      <c r="D7" s="11" t="s">
        <v>24</v>
      </c>
      <c r="E7" s="68" t="s">
        <v>25</v>
      </c>
      <c r="F7" s="11" t="s">
        <v>76</v>
      </c>
      <c r="G7" s="11" t="s">
        <v>26</v>
      </c>
      <c r="H7" s="12" t="s">
        <v>27</v>
      </c>
      <c r="I7" s="12" t="s">
        <v>28</v>
      </c>
      <c r="J7" s="12" t="s">
        <v>5</v>
      </c>
      <c r="M7" s="221"/>
    </row>
    <row r="8" spans="1:13" ht="165.75" thickBot="1" x14ac:dyDescent="0.3">
      <c r="A8" s="107" t="s">
        <v>494</v>
      </c>
      <c r="B8" s="13" t="s">
        <v>30</v>
      </c>
      <c r="C8" s="147" t="s">
        <v>556</v>
      </c>
      <c r="D8" s="13" t="s">
        <v>293</v>
      </c>
      <c r="E8" s="33" t="s">
        <v>31</v>
      </c>
      <c r="F8" s="13"/>
      <c r="G8" s="168"/>
      <c r="H8" s="125"/>
      <c r="I8" s="16"/>
      <c r="J8" s="17">
        <f>+I8*H8</f>
        <v>0</v>
      </c>
    </row>
    <row r="9" spans="1:13" ht="180" customHeight="1" thickBot="1" x14ac:dyDescent="0.3">
      <c r="A9" s="107" t="s">
        <v>495</v>
      </c>
      <c r="B9" s="13" t="s">
        <v>30</v>
      </c>
      <c r="C9" s="147" t="s">
        <v>557</v>
      </c>
      <c r="D9" s="13" t="s">
        <v>294</v>
      </c>
      <c r="E9" s="33" t="s">
        <v>31</v>
      </c>
      <c r="F9" s="13"/>
      <c r="G9" s="168"/>
      <c r="H9" s="8">
        <f>G6-H8</f>
        <v>262</v>
      </c>
      <c r="I9" s="16"/>
      <c r="J9" s="17">
        <f t="shared" ref="J9:J21" si="0">+I9*H9</f>
        <v>0</v>
      </c>
    </row>
    <row r="10" spans="1:13" ht="53.25" customHeight="1" thickBot="1" x14ac:dyDescent="0.3">
      <c r="A10" s="107" t="s">
        <v>496</v>
      </c>
      <c r="B10" s="107" t="s">
        <v>30</v>
      </c>
      <c r="C10" s="310" t="s">
        <v>342</v>
      </c>
      <c r="D10" s="13" t="s">
        <v>343</v>
      </c>
      <c r="E10" s="52" t="s">
        <v>31</v>
      </c>
      <c r="F10" s="58"/>
      <c r="G10" s="168"/>
      <c r="H10" s="125"/>
      <c r="I10" s="16"/>
      <c r="J10" s="17">
        <f t="shared" si="0"/>
        <v>0</v>
      </c>
    </row>
    <row r="11" spans="1:13" ht="53.25" customHeight="1" thickBot="1" x14ac:dyDescent="0.3">
      <c r="A11" s="107" t="s">
        <v>497</v>
      </c>
      <c r="B11" s="107" t="s">
        <v>30</v>
      </c>
      <c r="C11" s="332"/>
      <c r="D11" s="107" t="s">
        <v>85</v>
      </c>
      <c r="E11" s="52" t="s">
        <v>31</v>
      </c>
      <c r="F11" s="58"/>
      <c r="G11" s="168"/>
      <c r="H11" s="125"/>
      <c r="I11" s="16"/>
      <c r="J11" s="17">
        <f t="shared" si="0"/>
        <v>0</v>
      </c>
    </row>
    <row r="12" spans="1:13" ht="36" customHeight="1" thickBot="1" x14ac:dyDescent="0.3">
      <c r="A12" s="107" t="s">
        <v>498</v>
      </c>
      <c r="B12" s="310" t="s">
        <v>30</v>
      </c>
      <c r="C12" s="310" t="s">
        <v>295</v>
      </c>
      <c r="D12" s="107" t="s">
        <v>87</v>
      </c>
      <c r="E12" s="52" t="s">
        <v>31</v>
      </c>
      <c r="F12" s="58"/>
      <c r="G12" s="168"/>
      <c r="H12" s="125"/>
      <c r="I12" s="16"/>
      <c r="J12" s="17">
        <f t="shared" si="0"/>
        <v>0</v>
      </c>
    </row>
    <row r="13" spans="1:13" ht="51.75" customHeight="1" thickBot="1" x14ac:dyDescent="0.3">
      <c r="A13" s="107" t="s">
        <v>499</v>
      </c>
      <c r="B13" s="332"/>
      <c r="C13" s="332"/>
      <c r="D13" s="13" t="s">
        <v>89</v>
      </c>
      <c r="E13" s="52" t="s">
        <v>31</v>
      </c>
      <c r="F13" s="58"/>
      <c r="G13" s="168"/>
      <c r="H13" s="125"/>
      <c r="I13" s="16"/>
      <c r="J13" s="17">
        <f t="shared" si="0"/>
        <v>0</v>
      </c>
    </row>
    <row r="14" spans="1:13" ht="42" customHeight="1" thickBot="1" x14ac:dyDescent="0.3">
      <c r="A14" s="107" t="s">
        <v>500</v>
      </c>
      <c r="B14" s="334" t="s">
        <v>30</v>
      </c>
      <c r="C14" s="310" t="s">
        <v>296</v>
      </c>
      <c r="D14" s="13" t="s">
        <v>87</v>
      </c>
      <c r="E14" s="52" t="s">
        <v>31</v>
      </c>
      <c r="F14" s="58"/>
      <c r="G14" s="168"/>
      <c r="H14" s="125"/>
      <c r="I14" s="16"/>
      <c r="J14" s="17">
        <f t="shared" si="0"/>
        <v>0</v>
      </c>
    </row>
    <row r="15" spans="1:13" ht="42" customHeight="1" thickBot="1" x14ac:dyDescent="0.3">
      <c r="A15" s="107" t="s">
        <v>501</v>
      </c>
      <c r="B15" s="335"/>
      <c r="C15" s="332"/>
      <c r="D15" s="13" t="s">
        <v>89</v>
      </c>
      <c r="E15" s="52" t="s">
        <v>31</v>
      </c>
      <c r="F15" s="58"/>
      <c r="G15" s="168"/>
      <c r="H15" s="125"/>
      <c r="I15" s="16"/>
      <c r="J15" s="17">
        <f t="shared" si="0"/>
        <v>0</v>
      </c>
    </row>
    <row r="16" spans="1:13" ht="38.25" customHeight="1" thickBot="1" x14ac:dyDescent="0.3">
      <c r="A16" s="107" t="s">
        <v>502</v>
      </c>
      <c r="B16" s="310" t="s">
        <v>30</v>
      </c>
      <c r="C16" s="333" t="s">
        <v>344</v>
      </c>
      <c r="D16" s="13" t="s">
        <v>93</v>
      </c>
      <c r="E16" s="52" t="s">
        <v>31</v>
      </c>
      <c r="F16" s="58"/>
      <c r="G16" s="168"/>
      <c r="H16" s="125"/>
      <c r="I16" s="16"/>
      <c r="J16" s="17">
        <f t="shared" si="0"/>
        <v>0</v>
      </c>
    </row>
    <row r="17" spans="1:10" ht="38.25" customHeight="1" thickBot="1" x14ac:dyDescent="0.3">
      <c r="A17" s="107" t="s">
        <v>503</v>
      </c>
      <c r="B17" s="331"/>
      <c r="C17" s="333"/>
      <c r="D17" s="13" t="s">
        <v>235</v>
      </c>
      <c r="E17" s="52" t="s">
        <v>31</v>
      </c>
      <c r="F17" s="58"/>
      <c r="G17" s="168"/>
      <c r="H17" s="125"/>
      <c r="I17" s="16"/>
      <c r="J17" s="17">
        <f t="shared" si="0"/>
        <v>0</v>
      </c>
    </row>
    <row r="18" spans="1:10" ht="38.25" customHeight="1" thickBot="1" x14ac:dyDescent="0.3">
      <c r="A18" s="107" t="s">
        <v>504</v>
      </c>
      <c r="B18" s="332"/>
      <c r="C18" s="333"/>
      <c r="D18" s="13" t="s">
        <v>96</v>
      </c>
      <c r="E18" s="52" t="s">
        <v>31</v>
      </c>
      <c r="F18" s="58"/>
      <c r="G18" s="168"/>
      <c r="H18" s="125"/>
      <c r="I18" s="16"/>
      <c r="J18" s="17">
        <f t="shared" si="0"/>
        <v>0</v>
      </c>
    </row>
    <row r="19" spans="1:10" ht="38.25" customHeight="1" thickBot="1" x14ac:dyDescent="0.3">
      <c r="A19" s="107" t="s">
        <v>505</v>
      </c>
      <c r="B19" s="310" t="s">
        <v>30</v>
      </c>
      <c r="C19" s="333" t="s">
        <v>345</v>
      </c>
      <c r="D19" s="13" t="s">
        <v>93</v>
      </c>
      <c r="E19" s="52" t="s">
        <v>31</v>
      </c>
      <c r="F19" s="58"/>
      <c r="G19" s="168"/>
      <c r="H19" s="125"/>
      <c r="I19" s="16"/>
      <c r="J19" s="17">
        <f t="shared" si="0"/>
        <v>0</v>
      </c>
    </row>
    <row r="20" spans="1:10" ht="38.25" customHeight="1" thickBot="1" x14ac:dyDescent="0.3">
      <c r="A20" s="107" t="s">
        <v>506</v>
      </c>
      <c r="B20" s="331"/>
      <c r="C20" s="333"/>
      <c r="D20" s="13" t="s">
        <v>235</v>
      </c>
      <c r="E20" s="52" t="s">
        <v>31</v>
      </c>
      <c r="F20" s="58"/>
      <c r="G20" s="168"/>
      <c r="H20" s="125"/>
      <c r="I20" s="16"/>
      <c r="J20" s="17">
        <f t="shared" si="0"/>
        <v>0</v>
      </c>
    </row>
    <row r="21" spans="1:10" ht="38.25" customHeight="1" thickBot="1" x14ac:dyDescent="0.3">
      <c r="A21" s="107" t="s">
        <v>507</v>
      </c>
      <c r="B21" s="332"/>
      <c r="C21" s="333"/>
      <c r="D21" s="13" t="s">
        <v>96</v>
      </c>
      <c r="E21" s="52" t="s">
        <v>31</v>
      </c>
      <c r="F21" s="58"/>
      <c r="G21" s="168"/>
      <c r="H21" s="125"/>
      <c r="I21" s="16"/>
      <c r="J21" s="17">
        <f t="shared" si="0"/>
        <v>0</v>
      </c>
    </row>
    <row r="22" spans="1:10" ht="32.1" customHeight="1" thickBot="1" x14ac:dyDescent="0.3">
      <c r="A22" s="107" t="s">
        <v>508</v>
      </c>
      <c r="B22" s="310" t="s">
        <v>30</v>
      </c>
      <c r="C22" s="310" t="s">
        <v>346</v>
      </c>
      <c r="D22" s="13" t="s">
        <v>101</v>
      </c>
      <c r="E22" s="52" t="s">
        <v>31</v>
      </c>
      <c r="F22" s="58"/>
      <c r="G22" s="168"/>
      <c r="H22" s="125"/>
      <c r="I22" s="16"/>
      <c r="J22" s="17">
        <f>+I22*H22</f>
        <v>0</v>
      </c>
    </row>
    <row r="23" spans="1:10" ht="32.1" customHeight="1" thickBot="1" x14ac:dyDescent="0.3">
      <c r="A23" s="107" t="s">
        <v>509</v>
      </c>
      <c r="B23" s="311"/>
      <c r="C23" s="311"/>
      <c r="D23" s="13" t="s">
        <v>103</v>
      </c>
      <c r="E23" s="52" t="s">
        <v>31</v>
      </c>
      <c r="F23" s="58"/>
      <c r="G23" s="168"/>
      <c r="H23" s="125"/>
      <c r="I23" s="16"/>
      <c r="J23" s="17">
        <f>+I23*H23</f>
        <v>0</v>
      </c>
    </row>
    <row r="24" spans="1:10" ht="32.1" customHeight="1" thickBot="1" x14ac:dyDescent="0.3">
      <c r="A24" s="107" t="s">
        <v>510</v>
      </c>
      <c r="B24" s="332"/>
      <c r="C24" s="332"/>
      <c r="D24" s="13" t="s">
        <v>105</v>
      </c>
      <c r="E24" s="52" t="s">
        <v>31</v>
      </c>
      <c r="F24" s="58"/>
      <c r="G24" s="168"/>
      <c r="H24" s="125"/>
      <c r="I24" s="16"/>
      <c r="J24" s="17">
        <f t="shared" ref="J24:J29" si="1">+I24*H24</f>
        <v>0</v>
      </c>
    </row>
    <row r="25" spans="1:10" ht="77.25" customHeight="1" thickBot="1" x14ac:dyDescent="0.3">
      <c r="A25" s="107" t="s">
        <v>511</v>
      </c>
      <c r="B25" s="13" t="s">
        <v>30</v>
      </c>
      <c r="C25" s="13" t="s">
        <v>265</v>
      </c>
      <c r="D25" s="13"/>
      <c r="E25" s="165" t="s">
        <v>31</v>
      </c>
      <c r="F25" s="58"/>
      <c r="G25" s="168"/>
      <c r="H25" s="125"/>
      <c r="I25" s="16"/>
      <c r="J25" s="17">
        <f t="shared" si="1"/>
        <v>0</v>
      </c>
    </row>
    <row r="26" spans="1:10" ht="77.25" customHeight="1" thickBot="1" x14ac:dyDescent="0.3">
      <c r="A26" s="107" t="s">
        <v>512</v>
      </c>
      <c r="B26" s="13" t="s">
        <v>30</v>
      </c>
      <c r="C26" s="13" t="s">
        <v>462</v>
      </c>
      <c r="D26" s="13"/>
      <c r="E26" s="165" t="s">
        <v>31</v>
      </c>
      <c r="F26" s="58"/>
      <c r="G26" s="168"/>
      <c r="H26" s="125"/>
      <c r="I26" s="16"/>
      <c r="J26" s="17">
        <f t="shared" si="1"/>
        <v>0</v>
      </c>
    </row>
    <row r="27" spans="1:10" ht="77.25" customHeight="1" thickBot="1" x14ac:dyDescent="0.3">
      <c r="A27" s="107" t="s">
        <v>513</v>
      </c>
      <c r="B27" s="13" t="s">
        <v>109</v>
      </c>
      <c r="C27" s="13" t="s">
        <v>491</v>
      </c>
      <c r="D27" s="13"/>
      <c r="E27" s="165" t="s">
        <v>31</v>
      </c>
      <c r="F27" s="58"/>
      <c r="G27" s="168"/>
      <c r="H27" s="125"/>
      <c r="I27" s="16"/>
      <c r="J27" s="17">
        <f t="shared" si="1"/>
        <v>0</v>
      </c>
    </row>
    <row r="28" spans="1:10" ht="57" customHeight="1" thickBot="1" x14ac:dyDescent="0.3">
      <c r="A28" s="107" t="s">
        <v>514</v>
      </c>
      <c r="B28" s="13" t="s">
        <v>109</v>
      </c>
      <c r="C28" s="310" t="s">
        <v>492</v>
      </c>
      <c r="D28" s="13" t="s">
        <v>463</v>
      </c>
      <c r="E28" s="165" t="s">
        <v>31</v>
      </c>
      <c r="F28" s="58"/>
      <c r="G28" s="168"/>
      <c r="H28" s="125"/>
      <c r="I28" s="16"/>
      <c r="J28" s="17">
        <f t="shared" si="1"/>
        <v>0</v>
      </c>
    </row>
    <row r="29" spans="1:10" ht="57" customHeight="1" thickBot="1" x14ac:dyDescent="0.3">
      <c r="A29" s="107" t="s">
        <v>515</v>
      </c>
      <c r="B29" s="13" t="s">
        <v>109</v>
      </c>
      <c r="C29" s="332"/>
      <c r="D29" s="13" t="s">
        <v>464</v>
      </c>
      <c r="E29" s="165" t="s">
        <v>31</v>
      </c>
      <c r="F29" s="58"/>
      <c r="G29" s="168"/>
      <c r="H29" s="125"/>
      <c r="I29" s="16"/>
      <c r="J29" s="17">
        <f t="shared" si="1"/>
        <v>0</v>
      </c>
    </row>
    <row r="30" spans="1:10" ht="21.75" thickBot="1" x14ac:dyDescent="0.4">
      <c r="A30" s="341" t="str">
        <f>"TOTAL " &amp;+A4</f>
        <v>TOTAL C3b - Kilkare Meter Reading</v>
      </c>
      <c r="B30" s="330"/>
      <c r="C30" s="330"/>
      <c r="D30" s="330"/>
      <c r="E30" s="305"/>
      <c r="F30" s="305"/>
      <c r="G30" s="305"/>
      <c r="H30" s="305"/>
      <c r="I30" s="306"/>
      <c r="J30" s="9">
        <f>+SUM(J8:J29)</f>
        <v>0</v>
      </c>
    </row>
    <row r="31" spans="1:10" ht="23.25" x14ac:dyDescent="0.35">
      <c r="D31" s="55"/>
      <c r="J31" s="55"/>
    </row>
    <row r="32" spans="1:10" ht="21.75" customHeight="1" x14ac:dyDescent="0.25">
      <c r="A32" s="323" t="s">
        <v>106</v>
      </c>
      <c r="B32" s="323"/>
      <c r="C32" s="323"/>
      <c r="D32" s="323"/>
      <c r="E32" s="323"/>
      <c r="F32" s="323"/>
      <c r="G32" s="323"/>
      <c r="H32" s="323"/>
      <c r="I32" s="323"/>
      <c r="J32" s="323"/>
    </row>
    <row r="33" spans="1:10" ht="45" customHeight="1" x14ac:dyDescent="0.25">
      <c r="A33" s="227" t="s">
        <v>516</v>
      </c>
      <c r="B33" s="294"/>
      <c r="C33" s="294"/>
      <c r="D33" s="294"/>
      <c r="E33" s="294"/>
      <c r="F33" s="294"/>
      <c r="G33" s="294"/>
      <c r="H33" s="294"/>
      <c r="I33" s="294"/>
      <c r="J33" s="294"/>
    </row>
    <row r="34" spans="1:10" ht="45" customHeight="1" x14ac:dyDescent="0.25">
      <c r="A34" s="227" t="s">
        <v>517</v>
      </c>
      <c r="B34" s="294"/>
      <c r="C34" s="294"/>
      <c r="D34" s="294"/>
      <c r="E34" s="294"/>
      <c r="F34" s="294"/>
      <c r="G34" s="294"/>
      <c r="H34" s="294"/>
      <c r="I34" s="294"/>
      <c r="J34" s="294"/>
    </row>
    <row r="35" spans="1:10" ht="45" customHeight="1" x14ac:dyDescent="0.25">
      <c r="A35" s="227" t="s">
        <v>518</v>
      </c>
      <c r="B35" s="294"/>
      <c r="C35" s="294"/>
      <c r="D35" s="294"/>
      <c r="E35" s="294"/>
      <c r="F35" s="294"/>
      <c r="G35" s="294"/>
      <c r="H35" s="294"/>
      <c r="I35" s="294"/>
      <c r="J35" s="294"/>
    </row>
    <row r="36" spans="1:10" ht="45" customHeight="1" x14ac:dyDescent="0.25">
      <c r="A36" s="227" t="s">
        <v>519</v>
      </c>
      <c r="B36" s="294"/>
      <c r="C36" s="294"/>
      <c r="D36" s="294"/>
      <c r="E36" s="294"/>
      <c r="F36" s="294"/>
      <c r="G36" s="294"/>
      <c r="H36" s="294"/>
      <c r="I36" s="294"/>
      <c r="J36" s="294"/>
    </row>
    <row r="37" spans="1:10" ht="45" customHeight="1" x14ac:dyDescent="0.25">
      <c r="A37" s="227" t="s">
        <v>520</v>
      </c>
      <c r="B37" s="294"/>
      <c r="C37" s="294"/>
      <c r="D37" s="294"/>
      <c r="E37" s="294"/>
      <c r="F37" s="294"/>
      <c r="G37" s="294"/>
      <c r="H37" s="294"/>
      <c r="I37" s="294"/>
      <c r="J37" s="294"/>
    </row>
    <row r="38" spans="1:10" ht="45" customHeight="1" x14ac:dyDescent="0.25">
      <c r="A38" s="227" t="s">
        <v>521</v>
      </c>
      <c r="B38" s="294"/>
      <c r="C38" s="294"/>
      <c r="D38" s="294"/>
      <c r="E38" s="294"/>
      <c r="F38" s="294"/>
      <c r="G38" s="294"/>
      <c r="H38" s="294"/>
      <c r="I38" s="294"/>
      <c r="J38" s="294"/>
    </row>
    <row r="39" spans="1:10" ht="45" customHeight="1" x14ac:dyDescent="0.25">
      <c r="A39" s="227" t="s">
        <v>522</v>
      </c>
      <c r="B39" s="294"/>
      <c r="C39" s="294"/>
      <c r="D39" s="294"/>
      <c r="E39" s="294"/>
      <c r="F39" s="294"/>
      <c r="G39" s="294"/>
      <c r="H39" s="294"/>
      <c r="I39" s="294"/>
      <c r="J39" s="294"/>
    </row>
    <row r="40" spans="1:10" ht="45" customHeight="1" x14ac:dyDescent="0.25">
      <c r="A40" s="227" t="s">
        <v>523</v>
      </c>
      <c r="B40" s="294"/>
      <c r="C40" s="294"/>
      <c r="D40" s="294"/>
      <c r="E40" s="294"/>
      <c r="F40" s="294"/>
      <c r="G40" s="294"/>
      <c r="H40" s="294"/>
      <c r="I40" s="294"/>
      <c r="J40" s="294"/>
    </row>
    <row r="41" spans="1:10" ht="45" customHeight="1" x14ac:dyDescent="0.25">
      <c r="A41" s="227" t="s">
        <v>524</v>
      </c>
      <c r="B41" s="294"/>
      <c r="C41" s="294"/>
      <c r="D41" s="294"/>
      <c r="E41" s="294"/>
      <c r="F41" s="294"/>
      <c r="G41" s="294"/>
      <c r="H41" s="294"/>
      <c r="I41" s="294"/>
      <c r="J41" s="294"/>
    </row>
    <row r="42" spans="1:10" ht="45" customHeight="1" x14ac:dyDescent="0.25">
      <c r="A42" s="227" t="s">
        <v>525</v>
      </c>
      <c r="B42" s="294"/>
      <c r="C42" s="294"/>
      <c r="D42" s="294"/>
      <c r="E42" s="294"/>
      <c r="F42" s="294"/>
      <c r="G42" s="294"/>
      <c r="H42" s="294"/>
      <c r="I42" s="294"/>
      <c r="J42" s="294"/>
    </row>
    <row r="64" ht="14.45" customHeight="1" x14ac:dyDescent="0.25"/>
  </sheetData>
  <sheetProtection algorithmName="SHA-512" hashValue="GtdFtHamAO9TmEaAVUTmzdSG3/RzAsQ4pS8k+p/MMP8JjQAvJENskSKx6h2I03DAMVYzIEPmTwLXxSEQ+yvo5g==" saltValue="gZ9TemnYy5x905CaVDeggg==" spinCount="100000" sheet="1" formatCells="0"/>
  <mergeCells count="33">
    <mergeCell ref="C28:C29"/>
    <mergeCell ref="B14:B15"/>
    <mergeCell ref="C14:C15"/>
    <mergeCell ref="A1:D1"/>
    <mergeCell ref="E1:J1"/>
    <mergeCell ref="A2:D2"/>
    <mergeCell ref="E2:J2"/>
    <mergeCell ref="A3:D3"/>
    <mergeCell ref="E3:J3"/>
    <mergeCell ref="A6:C6"/>
    <mergeCell ref="A4:J4"/>
    <mergeCell ref="A5:J5"/>
    <mergeCell ref="C10:C11"/>
    <mergeCell ref="B12:B13"/>
    <mergeCell ref="C12:C13"/>
    <mergeCell ref="B16:B18"/>
    <mergeCell ref="C16:C18"/>
    <mergeCell ref="B19:B21"/>
    <mergeCell ref="C19:C21"/>
    <mergeCell ref="B22:B24"/>
    <mergeCell ref="C22:C24"/>
    <mergeCell ref="A30:I30"/>
    <mergeCell ref="A32:J32"/>
    <mergeCell ref="B33:J33"/>
    <mergeCell ref="B34:J34"/>
    <mergeCell ref="B35:J35"/>
    <mergeCell ref="B41:J41"/>
    <mergeCell ref="B42:J42"/>
    <mergeCell ref="B36:J36"/>
    <mergeCell ref="B37:J37"/>
    <mergeCell ref="B38:J38"/>
    <mergeCell ref="B39:J39"/>
    <mergeCell ref="B40:J40"/>
  </mergeCells>
  <phoneticPr fontId="23" type="noConversion"/>
  <dataValidations count="2">
    <dataValidation allowBlank="1" showInputMessage="1" showErrorMessage="1" promptTitle="Please Round" prompt="Please round all pricing to the penny (.00) or hundreth of a dollar." sqref="I8:I29" xr:uid="{7D5514A8-D4BE-4337-AFC7-E8C7626C3127}"/>
    <dataValidation type="whole" allowBlank="1" showInputMessage="1" showErrorMessage="1" promptTitle="Whole Numbers" prompt="Whole Numbers only" sqref="H10:H29" xr:uid="{2C4AC9D7-DD9E-46B1-A2D2-3360C7ECC29C}">
      <formula1>0</formula1>
      <formula2>100000000</formula2>
    </dataValidation>
  </dataValidations>
  <pageMargins left="0.23622047244094491" right="0.23622047244094491" top="0.74803149606299213" bottom="0.74803149606299213" header="0.31496062992125984" footer="0.31496062992125984"/>
  <pageSetup scale="60" fitToHeight="0" orientation="landscape" r:id="rId1"/>
  <headerFooter>
    <oddHeader xml:space="preserve">&amp;CCity of Pleasanton
RFP Number; 
Water Meter Replacement and AMI System Installation Project
</oddHeader>
    <oddFooter>&amp;LCity of Pleasanton, CA&amp;C&amp;A | Page &amp;P of &amp;N&amp;RDiameter Services copyright 2025</oddFooter>
  </headerFooter>
  <rowBreaks count="2" manualBreakCount="2">
    <brk id="15" max="9" man="1"/>
    <brk id="31" max="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4F786BE4-FA4E-427B-94C2-E85AA9930B90}">
          <x14:formula1>
            <xm:f>Lookups!$A$2:$A$3</xm:f>
          </x14:formula1>
          <xm:sqref>G8:G29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7" tint="0.79998168889431442"/>
    <pageSetUpPr fitToPage="1"/>
  </sheetPr>
  <dimension ref="A1:L56"/>
  <sheetViews>
    <sheetView workbookViewId="0">
      <selection sqref="A1:D1"/>
    </sheetView>
  </sheetViews>
  <sheetFormatPr defaultColWidth="9.28515625" defaultRowHeight="15" x14ac:dyDescent="0.25"/>
  <cols>
    <col min="1" max="1" width="9.28515625" style="1"/>
    <col min="2" max="2" width="13.28515625" style="1" customWidth="1"/>
    <col min="3" max="3" width="59.28515625" style="1" customWidth="1"/>
    <col min="4" max="4" width="57.28515625" style="1" customWidth="1"/>
    <col min="5" max="5" width="13" style="1" customWidth="1"/>
    <col min="6" max="6" width="14.7109375" style="1" hidden="1" customWidth="1"/>
    <col min="7" max="7" width="14.5703125" style="1" customWidth="1"/>
    <col min="8" max="9" width="18" style="1" customWidth="1"/>
    <col min="10" max="10" width="25.28515625" style="1" customWidth="1"/>
    <col min="11" max="16384" width="9.28515625" style="1"/>
  </cols>
  <sheetData>
    <row r="1" spans="1:12" ht="21.75" customHeight="1" thickBot="1" x14ac:dyDescent="0.3">
      <c r="A1" s="275" t="s">
        <v>0</v>
      </c>
      <c r="B1" s="276"/>
      <c r="C1" s="276"/>
      <c r="D1" s="277"/>
      <c r="E1" s="278" t="str">
        <f>+'C Pricing Form'!E1</f>
        <v>City of Pleasanton</v>
      </c>
      <c r="F1" s="279"/>
      <c r="G1" s="279"/>
      <c r="H1" s="279"/>
      <c r="I1" s="279"/>
      <c r="J1" s="280"/>
      <c r="K1" s="142"/>
      <c r="L1" s="142"/>
    </row>
    <row r="2" spans="1:12" ht="21.75" thickBot="1" x14ac:dyDescent="0.3">
      <c r="A2" s="275" t="s">
        <v>1</v>
      </c>
      <c r="B2" s="276"/>
      <c r="C2" s="276"/>
      <c r="D2" s="277"/>
      <c r="E2" s="338">
        <f>+'C Pricing Form'!E2</f>
        <v>0</v>
      </c>
      <c r="F2" s="339"/>
      <c r="G2" s="339"/>
      <c r="H2" s="339"/>
      <c r="I2" s="339"/>
      <c r="J2" s="340"/>
    </row>
    <row r="3" spans="1:12" ht="42.75" customHeight="1" thickBot="1" x14ac:dyDescent="0.3">
      <c r="A3" s="275" t="s">
        <v>2</v>
      </c>
      <c r="B3" s="276"/>
      <c r="C3" s="276"/>
      <c r="D3" s="276"/>
      <c r="E3" s="338" t="str">
        <f>+'C Pricing Form'!E3</f>
        <v>RFP# 25.604 AMI Replacement Project</v>
      </c>
      <c r="F3" s="339"/>
      <c r="G3" s="339"/>
      <c r="H3" s="339"/>
      <c r="I3" s="339"/>
      <c r="J3" s="340"/>
    </row>
    <row r="4" spans="1:12" ht="21.75" thickBot="1" x14ac:dyDescent="0.3">
      <c r="A4" s="298" t="str">
        <f>+'C Pricing Form'!F12</f>
        <v>C4 - Software Implementation &amp; Training</v>
      </c>
      <c r="B4" s="299"/>
      <c r="C4" s="299"/>
      <c r="D4" s="299"/>
      <c r="E4" s="299"/>
      <c r="F4" s="299"/>
      <c r="G4" s="299"/>
      <c r="H4" s="299"/>
      <c r="I4" s="299"/>
      <c r="J4" s="300"/>
    </row>
    <row r="5" spans="1:12" ht="49.7" customHeight="1" thickBot="1" x14ac:dyDescent="0.3">
      <c r="A5" s="301" t="s">
        <v>108</v>
      </c>
      <c r="B5" s="302"/>
      <c r="C5" s="302"/>
      <c r="D5" s="302"/>
      <c r="E5" s="302"/>
      <c r="F5" s="302"/>
      <c r="G5" s="302"/>
      <c r="H5" s="302"/>
      <c r="I5" s="302"/>
      <c r="J5" s="303"/>
    </row>
    <row r="6" spans="1:12" ht="32.25" thickBot="1" x14ac:dyDescent="0.3">
      <c r="A6" s="10" t="s">
        <v>21</v>
      </c>
      <c r="B6" s="10" t="s">
        <v>22</v>
      </c>
      <c r="C6" s="11" t="s">
        <v>23</v>
      </c>
      <c r="D6" s="11" t="s">
        <v>24</v>
      </c>
      <c r="E6" s="68" t="s">
        <v>25</v>
      </c>
      <c r="F6" s="11" t="s">
        <v>76</v>
      </c>
      <c r="G6" s="11" t="s">
        <v>26</v>
      </c>
      <c r="H6" s="12" t="s">
        <v>27</v>
      </c>
      <c r="I6" s="12" t="s">
        <v>28</v>
      </c>
      <c r="J6" s="12" t="s">
        <v>5</v>
      </c>
    </row>
    <row r="7" spans="1:12" ht="27.75" customHeight="1" thickBot="1" x14ac:dyDescent="0.3">
      <c r="A7" s="107" t="s">
        <v>112</v>
      </c>
      <c r="B7" s="310" t="s">
        <v>109</v>
      </c>
      <c r="C7" s="310" t="s">
        <v>113</v>
      </c>
      <c r="D7" s="13" t="s">
        <v>110</v>
      </c>
      <c r="E7" s="33" t="s">
        <v>57</v>
      </c>
      <c r="F7" s="14" t="s">
        <v>56</v>
      </c>
      <c r="G7" s="35"/>
      <c r="H7" s="19">
        <v>1</v>
      </c>
      <c r="I7" s="16"/>
      <c r="J7" s="17">
        <f t="shared" ref="J7:J16" si="0">H7*I7</f>
        <v>0</v>
      </c>
    </row>
    <row r="8" spans="1:12" ht="27.75" customHeight="1" thickBot="1" x14ac:dyDescent="0.3">
      <c r="A8" s="107" t="s">
        <v>114</v>
      </c>
      <c r="B8" s="311"/>
      <c r="C8" s="311"/>
      <c r="D8" s="13" t="s">
        <v>347</v>
      </c>
      <c r="E8" s="33" t="s">
        <v>57</v>
      </c>
      <c r="F8" s="14" t="s">
        <v>56</v>
      </c>
      <c r="G8" s="35"/>
      <c r="H8" s="18"/>
      <c r="I8" s="16"/>
      <c r="J8" s="17">
        <f t="shared" si="0"/>
        <v>0</v>
      </c>
    </row>
    <row r="9" spans="1:12" ht="27.75" customHeight="1" thickBot="1" x14ac:dyDescent="0.3">
      <c r="A9" s="107" t="s">
        <v>115</v>
      </c>
      <c r="B9" s="311"/>
      <c r="C9" s="311"/>
      <c r="D9" s="13" t="s">
        <v>111</v>
      </c>
      <c r="E9" s="33" t="s">
        <v>57</v>
      </c>
      <c r="F9" s="14" t="s">
        <v>56</v>
      </c>
      <c r="G9" s="35"/>
      <c r="H9" s="18"/>
      <c r="I9" s="16"/>
      <c r="J9" s="17">
        <f t="shared" si="0"/>
        <v>0</v>
      </c>
    </row>
    <row r="10" spans="1:12" ht="27.75" customHeight="1" thickBot="1" x14ac:dyDescent="0.3">
      <c r="A10" s="107" t="s">
        <v>116</v>
      </c>
      <c r="B10" s="332"/>
      <c r="C10" s="332"/>
      <c r="D10" s="13" t="s">
        <v>348</v>
      </c>
      <c r="E10" s="33" t="s">
        <v>57</v>
      </c>
      <c r="F10" s="14" t="s">
        <v>56</v>
      </c>
      <c r="G10" s="35"/>
      <c r="H10" s="18"/>
      <c r="I10" s="16"/>
      <c r="J10" s="17">
        <f t="shared" si="0"/>
        <v>0</v>
      </c>
    </row>
    <row r="11" spans="1:12" ht="27.75" customHeight="1" thickBot="1" x14ac:dyDescent="0.3">
      <c r="A11" s="107" t="s">
        <v>117</v>
      </c>
      <c r="B11" s="310" t="s">
        <v>109</v>
      </c>
      <c r="C11" s="347" t="s">
        <v>250</v>
      </c>
      <c r="D11" s="13" t="s">
        <v>110</v>
      </c>
      <c r="E11" s="33" t="s">
        <v>57</v>
      </c>
      <c r="F11" s="14" t="s">
        <v>56</v>
      </c>
      <c r="G11" s="35"/>
      <c r="H11" s="19">
        <v>1</v>
      </c>
      <c r="I11" s="16"/>
      <c r="J11" s="17">
        <f t="shared" si="0"/>
        <v>0</v>
      </c>
    </row>
    <row r="12" spans="1:12" ht="27.75" customHeight="1" thickBot="1" x14ac:dyDescent="0.3">
      <c r="A12" s="107" t="s">
        <v>118</v>
      </c>
      <c r="B12" s="311"/>
      <c r="C12" s="348"/>
      <c r="D12" s="13" t="s">
        <v>347</v>
      </c>
      <c r="E12" s="33" t="s">
        <v>57</v>
      </c>
      <c r="F12" s="14" t="s">
        <v>56</v>
      </c>
      <c r="G12" s="35"/>
      <c r="H12" s="18"/>
      <c r="I12" s="16"/>
      <c r="J12" s="17">
        <f t="shared" si="0"/>
        <v>0</v>
      </c>
    </row>
    <row r="13" spans="1:12" ht="27.75" customHeight="1" thickBot="1" x14ac:dyDescent="0.3">
      <c r="A13" s="107" t="s">
        <v>119</v>
      </c>
      <c r="B13" s="311"/>
      <c r="C13" s="348"/>
      <c r="D13" s="13" t="s">
        <v>111</v>
      </c>
      <c r="E13" s="33" t="s">
        <v>57</v>
      </c>
      <c r="F13" s="14" t="s">
        <v>56</v>
      </c>
      <c r="G13" s="35"/>
      <c r="H13" s="18"/>
      <c r="I13" s="16"/>
      <c r="J13" s="17">
        <f t="shared" si="0"/>
        <v>0</v>
      </c>
    </row>
    <row r="14" spans="1:12" ht="27.75" customHeight="1" thickBot="1" x14ac:dyDescent="0.3">
      <c r="A14" s="107" t="s">
        <v>120</v>
      </c>
      <c r="B14" s="332"/>
      <c r="C14" s="349"/>
      <c r="D14" s="13" t="s">
        <v>348</v>
      </c>
      <c r="E14" s="33" t="s">
        <v>57</v>
      </c>
      <c r="F14" s="14" t="s">
        <v>56</v>
      </c>
      <c r="G14" s="35"/>
      <c r="H14" s="18"/>
      <c r="I14" s="16"/>
      <c r="J14" s="17">
        <f t="shared" si="0"/>
        <v>0</v>
      </c>
    </row>
    <row r="15" spans="1:12" ht="50.25" customHeight="1" thickBot="1" x14ac:dyDescent="0.3">
      <c r="A15" s="107" t="s">
        <v>121</v>
      </c>
      <c r="B15" s="107" t="s">
        <v>109</v>
      </c>
      <c r="C15" s="333" t="s">
        <v>493</v>
      </c>
      <c r="D15" s="13" t="s">
        <v>343</v>
      </c>
      <c r="E15" s="33" t="s">
        <v>57</v>
      </c>
      <c r="F15" s="107"/>
      <c r="G15" s="35"/>
      <c r="H15" s="18"/>
      <c r="I15" s="16"/>
      <c r="J15" s="17">
        <f t="shared" si="0"/>
        <v>0</v>
      </c>
    </row>
    <row r="16" spans="1:12" ht="50.25" customHeight="1" thickBot="1" x14ac:dyDescent="0.3">
      <c r="A16" s="107" t="s">
        <v>122</v>
      </c>
      <c r="B16" s="107" t="s">
        <v>109</v>
      </c>
      <c r="C16" s="333"/>
      <c r="D16" s="13" t="s">
        <v>85</v>
      </c>
      <c r="E16" s="33" t="s">
        <v>57</v>
      </c>
      <c r="F16" s="107"/>
      <c r="G16" s="35"/>
      <c r="H16" s="18"/>
      <c r="I16" s="16"/>
      <c r="J16" s="17">
        <f t="shared" si="0"/>
        <v>0</v>
      </c>
    </row>
    <row r="17" spans="1:10" ht="21.75" thickBot="1" x14ac:dyDescent="0.4">
      <c r="A17" s="304" t="str">
        <f>+"TOTAL "&amp;A4</f>
        <v>TOTAL C4 - Software Implementation &amp; Training</v>
      </c>
      <c r="B17" s="305"/>
      <c r="C17" s="305"/>
      <c r="D17" s="305"/>
      <c r="E17" s="305"/>
      <c r="F17" s="305"/>
      <c r="G17" s="305"/>
      <c r="H17" s="305"/>
      <c r="I17" s="306"/>
      <c r="J17" s="9">
        <f>+SUM(J7:J16)</f>
        <v>0</v>
      </c>
    </row>
    <row r="18" spans="1:10" ht="23.25" x14ac:dyDescent="0.35">
      <c r="J18" s="55"/>
    </row>
    <row r="19" spans="1:10" ht="21.75" customHeight="1" x14ac:dyDescent="0.25">
      <c r="A19" s="323" t="s">
        <v>46</v>
      </c>
      <c r="B19" s="323"/>
      <c r="C19" s="323"/>
      <c r="D19" s="323"/>
      <c r="E19" s="323"/>
      <c r="F19" s="323"/>
      <c r="G19" s="323"/>
      <c r="H19" s="323"/>
      <c r="I19" s="323"/>
      <c r="J19" s="323"/>
    </row>
    <row r="20" spans="1:10" ht="45" customHeight="1" x14ac:dyDescent="0.25">
      <c r="A20" s="227" t="s">
        <v>123</v>
      </c>
      <c r="B20" s="346"/>
      <c r="C20" s="346"/>
      <c r="D20" s="346"/>
      <c r="E20" s="346"/>
      <c r="F20" s="346"/>
      <c r="G20" s="346"/>
      <c r="H20" s="346"/>
      <c r="I20" s="346"/>
      <c r="J20" s="346"/>
    </row>
    <row r="21" spans="1:10" ht="45" customHeight="1" x14ac:dyDescent="0.25">
      <c r="A21" s="227" t="s">
        <v>124</v>
      </c>
      <c r="B21" s="346"/>
      <c r="C21" s="346"/>
      <c r="D21" s="346"/>
      <c r="E21" s="346"/>
      <c r="F21" s="346"/>
      <c r="G21" s="346"/>
      <c r="H21" s="346"/>
      <c r="I21" s="346"/>
      <c r="J21" s="346"/>
    </row>
    <row r="22" spans="1:10" ht="45" customHeight="1" x14ac:dyDescent="0.25">
      <c r="A22" s="227" t="s">
        <v>125</v>
      </c>
      <c r="B22" s="346"/>
      <c r="C22" s="346"/>
      <c r="D22" s="346"/>
      <c r="E22" s="346"/>
      <c r="F22" s="346"/>
      <c r="G22" s="346"/>
      <c r="H22" s="346"/>
      <c r="I22" s="346"/>
      <c r="J22" s="346"/>
    </row>
    <row r="23" spans="1:10" ht="45" customHeight="1" x14ac:dyDescent="0.25">
      <c r="A23" s="227" t="s">
        <v>126</v>
      </c>
      <c r="B23" s="346"/>
      <c r="C23" s="346"/>
      <c r="D23" s="346"/>
      <c r="E23" s="346"/>
      <c r="F23" s="346"/>
      <c r="G23" s="346"/>
      <c r="H23" s="346"/>
      <c r="I23" s="346"/>
      <c r="J23" s="346"/>
    </row>
    <row r="24" spans="1:10" ht="45" customHeight="1" x14ac:dyDescent="0.25">
      <c r="A24" s="227" t="s">
        <v>127</v>
      </c>
      <c r="B24" s="346"/>
      <c r="C24" s="346"/>
      <c r="D24" s="346"/>
      <c r="E24" s="346"/>
      <c r="F24" s="346"/>
      <c r="G24" s="346"/>
      <c r="H24" s="346"/>
      <c r="I24" s="346"/>
      <c r="J24" s="346"/>
    </row>
    <row r="25" spans="1:10" ht="45" customHeight="1" x14ac:dyDescent="0.25">
      <c r="A25" s="227" t="s">
        <v>128</v>
      </c>
      <c r="B25" s="346"/>
      <c r="C25" s="346"/>
      <c r="D25" s="346"/>
      <c r="E25" s="346"/>
      <c r="F25" s="346"/>
      <c r="G25" s="346"/>
      <c r="H25" s="346"/>
      <c r="I25" s="346"/>
      <c r="J25" s="346"/>
    </row>
    <row r="26" spans="1:10" ht="45" customHeight="1" x14ac:dyDescent="0.25">
      <c r="A26" s="227" t="s">
        <v>129</v>
      </c>
      <c r="B26" s="346"/>
      <c r="C26" s="346"/>
      <c r="D26" s="346"/>
      <c r="E26" s="346"/>
      <c r="F26" s="346"/>
      <c r="G26" s="346"/>
      <c r="H26" s="346"/>
      <c r="I26" s="346"/>
      <c r="J26" s="346"/>
    </row>
    <row r="27" spans="1:10" ht="45" customHeight="1" x14ac:dyDescent="0.25">
      <c r="A27" s="227" t="s">
        <v>130</v>
      </c>
      <c r="B27" s="346"/>
      <c r="C27" s="346"/>
      <c r="D27" s="346"/>
      <c r="E27" s="346"/>
      <c r="F27" s="346"/>
      <c r="G27" s="346"/>
      <c r="H27" s="346"/>
      <c r="I27" s="346"/>
      <c r="J27" s="346"/>
    </row>
    <row r="28" spans="1:10" ht="45" customHeight="1" x14ac:dyDescent="0.25">
      <c r="A28" s="227" t="s">
        <v>131</v>
      </c>
      <c r="B28" s="346"/>
      <c r="C28" s="346"/>
      <c r="D28" s="346"/>
      <c r="E28" s="346"/>
      <c r="F28" s="346"/>
      <c r="G28" s="346"/>
      <c r="H28" s="346"/>
      <c r="I28" s="346"/>
      <c r="J28" s="346"/>
    </row>
    <row r="29" spans="1:10" ht="45" customHeight="1" x14ac:dyDescent="0.25">
      <c r="A29" s="227" t="s">
        <v>526</v>
      </c>
      <c r="B29" s="346"/>
      <c r="C29" s="346"/>
      <c r="D29" s="346"/>
      <c r="E29" s="346"/>
      <c r="F29" s="346"/>
      <c r="G29" s="346"/>
      <c r="H29" s="346"/>
      <c r="I29" s="346"/>
      <c r="J29" s="346"/>
    </row>
    <row r="56" ht="14.45" customHeight="1" x14ac:dyDescent="0.25"/>
  </sheetData>
  <sheetProtection algorithmName="SHA-512" hashValue="HhcYOa3Nvc6t7BBfObeS1y7t9llDIHrtrNNiW7acwaRGibD3mYXxqHL5yi4oE1ZF1fV7gYE+GXXBiuiTLe1F6g==" saltValue="reVVxh0VHwl9QQRAhKsa+Q==" spinCount="100000" sheet="1" formatCells="0"/>
  <mergeCells count="25">
    <mergeCell ref="A17:I17"/>
    <mergeCell ref="B7:B10"/>
    <mergeCell ref="C7:C10"/>
    <mergeCell ref="B11:B14"/>
    <mergeCell ref="C11:C14"/>
    <mergeCell ref="C15:C16"/>
    <mergeCell ref="A4:J4"/>
    <mergeCell ref="A5:J5"/>
    <mergeCell ref="A1:D1"/>
    <mergeCell ref="E1:J1"/>
    <mergeCell ref="A2:D2"/>
    <mergeCell ref="E2:J2"/>
    <mergeCell ref="A3:D3"/>
    <mergeCell ref="E3:J3"/>
    <mergeCell ref="B29:J29"/>
    <mergeCell ref="A19:J19"/>
    <mergeCell ref="B20:J20"/>
    <mergeCell ref="B21:J21"/>
    <mergeCell ref="B22:J22"/>
    <mergeCell ref="B23:J23"/>
    <mergeCell ref="B24:J24"/>
    <mergeCell ref="B25:J25"/>
    <mergeCell ref="B26:J26"/>
    <mergeCell ref="B27:J27"/>
    <mergeCell ref="B28:J28"/>
  </mergeCells>
  <phoneticPr fontId="23" type="noConversion"/>
  <pageMargins left="0.23622047244094491" right="0.23622047244094491" top="0.74803149606299213" bottom="0.74803149606299213" header="0.31496062992125984" footer="0.31496062992125984"/>
  <pageSetup scale="59" fitToHeight="0" orientation="landscape" r:id="rId1"/>
  <headerFooter>
    <oddHeader xml:space="preserve">&amp;CCity of Pleasanton
RFP Number;  Water Meter Replacement and AMI System Installation Project
</oddHeader>
    <oddFooter>&amp;LCity of Pleasanton, CA&amp;C&amp;A | Page &amp;P of &amp;N&amp;RDiameter Services copyright 2025</oddFooter>
  </headerFooter>
  <rowBreaks count="1" manualBreakCount="1">
    <brk id="18" max="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Lookups!$A$2:$A$3</xm:f>
          </x14:formula1>
          <xm:sqref>G7:G16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7" tint="0.79998168889431442"/>
    <pageSetUpPr fitToPage="1"/>
  </sheetPr>
  <dimension ref="A1:K78"/>
  <sheetViews>
    <sheetView workbookViewId="0">
      <selection activeCell="H7" sqref="H7"/>
    </sheetView>
  </sheetViews>
  <sheetFormatPr defaultColWidth="9.28515625" defaultRowHeight="15" x14ac:dyDescent="0.25"/>
  <cols>
    <col min="1" max="1" width="9.28515625" style="1"/>
    <col min="2" max="2" width="30.28515625" style="1" customWidth="1"/>
    <col min="3" max="3" width="59.28515625" style="1" customWidth="1"/>
    <col min="4" max="4" width="26.42578125" style="1" customWidth="1"/>
    <col min="5" max="5" width="13" style="1" customWidth="1"/>
    <col min="6" max="6" width="14.7109375" style="1" hidden="1" customWidth="1"/>
    <col min="7" max="7" width="13" style="1" customWidth="1"/>
    <col min="8" max="8" width="21.5703125" style="1" customWidth="1"/>
    <col min="9" max="9" width="18" style="1" customWidth="1"/>
    <col min="10" max="10" width="25.28515625" style="1" customWidth="1"/>
    <col min="11" max="11" width="21.140625" style="1" customWidth="1"/>
    <col min="12" max="16384" width="9.28515625" style="1"/>
  </cols>
  <sheetData>
    <row r="1" spans="1:11" ht="21.75" customHeight="1" thickBot="1" x14ac:dyDescent="0.3">
      <c r="A1" s="275" t="s">
        <v>0</v>
      </c>
      <c r="B1" s="276"/>
      <c r="C1" s="276"/>
      <c r="D1" s="277"/>
      <c r="E1" s="278" t="str">
        <f>+'C Pricing Form'!E1</f>
        <v>City of Pleasanton</v>
      </c>
      <c r="F1" s="279"/>
      <c r="G1" s="279"/>
      <c r="H1" s="279"/>
      <c r="I1" s="279"/>
      <c r="J1" s="280"/>
      <c r="K1" s="145"/>
    </row>
    <row r="2" spans="1:11" ht="21.75" customHeight="1" thickBot="1" x14ac:dyDescent="0.3">
      <c r="A2" s="275" t="s">
        <v>19</v>
      </c>
      <c r="B2" s="276"/>
      <c r="C2" s="276"/>
      <c r="D2" s="277"/>
      <c r="E2" s="278">
        <f>'C Pricing Form'!E2</f>
        <v>0</v>
      </c>
      <c r="F2" s="279"/>
      <c r="G2" s="279"/>
      <c r="H2" s="279"/>
      <c r="I2" s="279"/>
      <c r="J2" s="280"/>
    </row>
    <row r="3" spans="1:11" ht="43.5" customHeight="1" thickBot="1" x14ac:dyDescent="0.3">
      <c r="A3" s="275" t="s">
        <v>2</v>
      </c>
      <c r="B3" s="276"/>
      <c r="C3" s="276"/>
      <c r="D3" s="276"/>
      <c r="E3" s="278" t="str">
        <f>+'C Pricing Form'!E3</f>
        <v>RFP# 25.604 AMI Replacement Project</v>
      </c>
      <c r="F3" s="279"/>
      <c r="G3" s="279"/>
      <c r="H3" s="279"/>
      <c r="I3" s="279"/>
      <c r="J3" s="280"/>
    </row>
    <row r="4" spans="1:11" ht="21.75" thickBot="1" x14ac:dyDescent="0.4">
      <c r="A4" s="298" t="str">
        <f>+'C Pricing Form'!F13</f>
        <v>C5 - Product Supply for City Use</v>
      </c>
      <c r="B4" s="299"/>
      <c r="C4" s="299"/>
      <c r="D4" s="299"/>
      <c r="E4" s="299"/>
      <c r="F4" s="299"/>
      <c r="G4" s="299"/>
      <c r="H4" s="299"/>
      <c r="I4" s="299"/>
      <c r="J4" s="300"/>
      <c r="K4" s="187"/>
    </row>
    <row r="5" spans="1:11" ht="51.75" customHeight="1" thickBot="1" x14ac:dyDescent="0.3">
      <c r="A5" s="301" t="s">
        <v>20</v>
      </c>
      <c r="B5" s="302"/>
      <c r="C5" s="302"/>
      <c r="D5" s="302"/>
      <c r="E5" s="302"/>
      <c r="F5" s="302"/>
      <c r="G5" s="302"/>
      <c r="H5" s="302"/>
      <c r="I5" s="302"/>
      <c r="J5" s="303"/>
      <c r="K5" s="62"/>
    </row>
    <row r="6" spans="1:11" ht="30.75" thickBot="1" x14ac:dyDescent="0.3">
      <c r="A6" s="11" t="s">
        <v>21</v>
      </c>
      <c r="B6" s="11" t="s">
        <v>185</v>
      </c>
      <c r="C6" s="11" t="s">
        <v>23</v>
      </c>
      <c r="D6" s="11" t="s">
        <v>24</v>
      </c>
      <c r="E6" s="68" t="s">
        <v>25</v>
      </c>
      <c r="F6" s="68" t="s">
        <v>76</v>
      </c>
      <c r="G6" s="68" t="s">
        <v>186</v>
      </c>
      <c r="H6" s="68" t="s">
        <v>27</v>
      </c>
      <c r="I6" s="68" t="s">
        <v>28</v>
      </c>
      <c r="J6" s="57" t="s">
        <v>28</v>
      </c>
      <c r="K6" s="57" t="s">
        <v>5</v>
      </c>
    </row>
    <row r="7" spans="1:11" ht="20.100000000000001" customHeight="1" thickBot="1" x14ac:dyDescent="0.3">
      <c r="A7" s="107" t="s">
        <v>142</v>
      </c>
      <c r="B7" s="13" t="s">
        <v>187</v>
      </c>
      <c r="C7" s="310" t="s">
        <v>435</v>
      </c>
      <c r="D7" s="200" t="s">
        <v>286</v>
      </c>
      <c r="E7" s="33" t="s">
        <v>31</v>
      </c>
      <c r="F7" s="33"/>
      <c r="G7" s="35"/>
      <c r="H7" s="82">
        <v>500</v>
      </c>
      <c r="I7" s="16"/>
      <c r="J7" s="17">
        <f>+I7*H7</f>
        <v>0</v>
      </c>
      <c r="K7" s="128">
        <f>+J7*(1+K$5)</f>
        <v>0</v>
      </c>
    </row>
    <row r="8" spans="1:11" ht="20.100000000000001" customHeight="1" thickBot="1" x14ac:dyDescent="0.3">
      <c r="A8" s="107" t="s">
        <v>145</v>
      </c>
      <c r="B8" s="13" t="s">
        <v>187</v>
      </c>
      <c r="C8" s="311"/>
      <c r="D8" s="200" t="s">
        <v>332</v>
      </c>
      <c r="E8" s="33" t="s">
        <v>31</v>
      </c>
      <c r="F8" s="33"/>
      <c r="G8" s="35"/>
      <c r="H8" s="82">
        <v>10</v>
      </c>
      <c r="I8" s="16"/>
      <c r="J8" s="17">
        <f t="shared" ref="J8:J19" si="0">+I8*H8</f>
        <v>0</v>
      </c>
      <c r="K8" s="128">
        <f t="shared" ref="K8" si="1">+J8*(1+K$5)</f>
        <v>0</v>
      </c>
    </row>
    <row r="9" spans="1:11" ht="20.100000000000001" customHeight="1" thickBot="1" x14ac:dyDescent="0.3">
      <c r="A9" s="107" t="s">
        <v>147</v>
      </c>
      <c r="B9" s="13" t="s">
        <v>187</v>
      </c>
      <c r="C9" s="311"/>
      <c r="D9" s="201" t="s">
        <v>301</v>
      </c>
      <c r="E9" s="33" t="s">
        <v>31</v>
      </c>
      <c r="F9" s="33"/>
      <c r="G9" s="35"/>
      <c r="H9" s="82"/>
      <c r="I9" s="16"/>
      <c r="J9" s="17">
        <f t="shared" si="0"/>
        <v>0</v>
      </c>
      <c r="K9" s="128">
        <f t="shared" ref="K9" si="2">+J9*(1+K$5)</f>
        <v>0</v>
      </c>
    </row>
    <row r="10" spans="1:11" ht="20.100000000000001" customHeight="1" thickBot="1" x14ac:dyDescent="0.3">
      <c r="A10" s="107" t="s">
        <v>243</v>
      </c>
      <c r="B10" s="13" t="s">
        <v>187</v>
      </c>
      <c r="C10" s="311"/>
      <c r="D10" s="201" t="s">
        <v>287</v>
      </c>
      <c r="E10" s="33" t="s">
        <v>31</v>
      </c>
      <c r="F10" s="33"/>
      <c r="G10" s="35"/>
      <c r="H10" s="82"/>
      <c r="I10" s="16"/>
      <c r="J10" s="17">
        <f t="shared" si="0"/>
        <v>0</v>
      </c>
      <c r="K10" s="128">
        <f t="shared" ref="K10" si="3">+J10*(1+K$5)</f>
        <v>0</v>
      </c>
    </row>
    <row r="11" spans="1:11" ht="20.100000000000001" customHeight="1" thickBot="1" x14ac:dyDescent="0.3">
      <c r="A11" s="107" t="s">
        <v>149</v>
      </c>
      <c r="B11" s="13" t="s">
        <v>187</v>
      </c>
      <c r="C11" s="311"/>
      <c r="D11" s="201" t="s">
        <v>288</v>
      </c>
      <c r="E11" s="33" t="s">
        <v>31</v>
      </c>
      <c r="F11" s="33"/>
      <c r="G11" s="35"/>
      <c r="H11" s="139"/>
      <c r="I11" s="16"/>
      <c r="J11" s="17">
        <f t="shared" si="0"/>
        <v>0</v>
      </c>
      <c r="K11" s="128">
        <f t="shared" ref="K11" si="4">+J11*(1+K$5)</f>
        <v>0</v>
      </c>
    </row>
    <row r="12" spans="1:11" ht="20.100000000000001" customHeight="1" thickBot="1" x14ac:dyDescent="0.3">
      <c r="A12" s="107" t="s">
        <v>151</v>
      </c>
      <c r="B12" s="13" t="s">
        <v>187</v>
      </c>
      <c r="C12" s="311"/>
      <c r="D12" s="201" t="s">
        <v>289</v>
      </c>
      <c r="E12" s="33" t="s">
        <v>31</v>
      </c>
      <c r="F12" s="33"/>
      <c r="G12" s="35"/>
      <c r="H12" s="139"/>
      <c r="I12" s="16"/>
      <c r="J12" s="17">
        <f t="shared" si="0"/>
        <v>0</v>
      </c>
      <c r="K12" s="128">
        <f t="shared" ref="K12" si="5">+J12*(1+K$5)</f>
        <v>0</v>
      </c>
    </row>
    <row r="13" spans="1:11" ht="20.100000000000001" customHeight="1" thickBot="1" x14ac:dyDescent="0.3">
      <c r="A13" s="107" t="s">
        <v>152</v>
      </c>
      <c r="B13" s="13" t="s">
        <v>187</v>
      </c>
      <c r="C13" s="311"/>
      <c r="D13" s="202" t="s">
        <v>290</v>
      </c>
      <c r="E13" s="33" t="s">
        <v>31</v>
      </c>
      <c r="F13" s="33"/>
      <c r="G13" s="35"/>
      <c r="H13" s="139"/>
      <c r="I13" s="16"/>
      <c r="J13" s="17">
        <f t="shared" si="0"/>
        <v>0</v>
      </c>
      <c r="K13" s="128">
        <f t="shared" ref="K13" si="6">+J13*(1+K$5)</f>
        <v>0</v>
      </c>
    </row>
    <row r="14" spans="1:11" ht="20.100000000000001" customHeight="1" thickBot="1" x14ac:dyDescent="0.3">
      <c r="A14" s="107" t="s">
        <v>153</v>
      </c>
      <c r="B14" s="13" t="s">
        <v>187</v>
      </c>
      <c r="C14" s="311"/>
      <c r="D14" s="202" t="s">
        <v>291</v>
      </c>
      <c r="E14" s="33" t="s">
        <v>31</v>
      </c>
      <c r="F14" s="33"/>
      <c r="G14" s="35"/>
      <c r="H14" s="139"/>
      <c r="I14" s="16"/>
      <c r="J14" s="17">
        <f t="shared" si="0"/>
        <v>0</v>
      </c>
      <c r="K14" s="128">
        <f t="shared" ref="K14" si="7">+J14*(1+K$5)</f>
        <v>0</v>
      </c>
    </row>
    <row r="15" spans="1:11" ht="20.100000000000001" customHeight="1" thickBot="1" x14ac:dyDescent="0.3">
      <c r="A15" s="107" t="s">
        <v>154</v>
      </c>
      <c r="B15" s="13" t="s">
        <v>187</v>
      </c>
      <c r="C15" s="332"/>
      <c r="D15" s="93" t="s">
        <v>292</v>
      </c>
      <c r="E15" s="33" t="s">
        <v>31</v>
      </c>
      <c r="F15" s="33"/>
      <c r="G15" s="35"/>
      <c r="H15" s="139"/>
      <c r="I15" s="16"/>
      <c r="J15" s="17">
        <f t="shared" si="0"/>
        <v>0</v>
      </c>
      <c r="K15" s="128">
        <f t="shared" ref="K15" si="8">+J15*(1+K$5)</f>
        <v>0</v>
      </c>
    </row>
    <row r="16" spans="1:11" ht="60.75" thickBot="1" x14ac:dyDescent="0.3">
      <c r="A16" s="107" t="s">
        <v>155</v>
      </c>
      <c r="B16" s="13" t="s">
        <v>187</v>
      </c>
      <c r="C16" s="147" t="s">
        <v>260</v>
      </c>
      <c r="D16" s="13" t="s">
        <v>78</v>
      </c>
      <c r="E16" s="33" t="s">
        <v>31</v>
      </c>
      <c r="F16" s="13"/>
      <c r="G16" s="35"/>
      <c r="H16" s="15">
        <v>1</v>
      </c>
      <c r="I16" s="16"/>
      <c r="J16" s="17">
        <f t="shared" si="0"/>
        <v>0</v>
      </c>
      <c r="K16" s="128">
        <f t="shared" ref="K16" si="9">+J16*(1+K$5)</f>
        <v>0</v>
      </c>
    </row>
    <row r="17" spans="1:11" ht="60.75" thickBot="1" x14ac:dyDescent="0.3">
      <c r="A17" s="107" t="s">
        <v>156</v>
      </c>
      <c r="B17" s="13" t="s">
        <v>187</v>
      </c>
      <c r="C17" s="147" t="s">
        <v>261</v>
      </c>
      <c r="D17" s="13" t="s">
        <v>81</v>
      </c>
      <c r="E17" s="33" t="s">
        <v>31</v>
      </c>
      <c r="F17" s="13"/>
      <c r="G17" s="35"/>
      <c r="H17" s="15">
        <v>1</v>
      </c>
      <c r="I17" s="16"/>
      <c r="J17" s="17">
        <f t="shared" si="0"/>
        <v>0</v>
      </c>
      <c r="K17" s="128">
        <f t="shared" ref="K17" si="10">+J17*(1+K$5)</f>
        <v>0</v>
      </c>
    </row>
    <row r="18" spans="1:11" ht="106.5" customHeight="1" thickBot="1" x14ac:dyDescent="0.3">
      <c r="A18" s="107" t="s">
        <v>157</v>
      </c>
      <c r="B18" s="13" t="s">
        <v>187</v>
      </c>
      <c r="C18" s="95" t="s">
        <v>254</v>
      </c>
      <c r="D18" s="13" t="s">
        <v>150</v>
      </c>
      <c r="E18" s="33" t="s">
        <v>31</v>
      </c>
      <c r="F18" s="13"/>
      <c r="G18" s="35"/>
      <c r="H18" s="140">
        <v>3</v>
      </c>
      <c r="I18" s="16"/>
      <c r="J18" s="17">
        <f t="shared" si="0"/>
        <v>0</v>
      </c>
      <c r="K18" s="128">
        <f t="shared" ref="K18" si="11">+J18*(1+K$5)</f>
        <v>0</v>
      </c>
    </row>
    <row r="19" spans="1:11" ht="108.75" customHeight="1" thickBot="1" x14ac:dyDescent="0.3">
      <c r="A19" s="107" t="s">
        <v>158</v>
      </c>
      <c r="B19" s="13" t="s">
        <v>187</v>
      </c>
      <c r="C19" s="95" t="s">
        <v>262</v>
      </c>
      <c r="D19" s="13" t="s">
        <v>150</v>
      </c>
      <c r="E19" s="33" t="s">
        <v>31</v>
      </c>
      <c r="F19" s="13"/>
      <c r="G19" s="35"/>
      <c r="H19" s="140">
        <v>3</v>
      </c>
      <c r="I19" s="16"/>
      <c r="J19" s="17">
        <f t="shared" si="0"/>
        <v>0</v>
      </c>
      <c r="K19" s="128"/>
    </row>
    <row r="20" spans="1:11" ht="21.75" customHeight="1" thickBot="1" x14ac:dyDescent="0.4">
      <c r="A20" s="316" t="str">
        <f>+"TOTAL "&amp;A4</f>
        <v>TOTAL C5 - Product Supply for City Use</v>
      </c>
      <c r="B20" s="317"/>
      <c r="C20" s="317"/>
      <c r="D20" s="317"/>
      <c r="E20" s="317"/>
      <c r="F20" s="317"/>
      <c r="G20" s="317"/>
      <c r="H20" s="317"/>
      <c r="I20" s="317"/>
      <c r="J20" s="318"/>
      <c r="K20" s="9">
        <f>+SUM(K7:K19)</f>
        <v>0</v>
      </c>
    </row>
    <row r="21" spans="1:11" ht="21.75" customHeight="1" thickBot="1" x14ac:dyDescent="0.4">
      <c r="C21" s="95"/>
      <c r="J21" s="55"/>
    </row>
    <row r="22" spans="1:11" ht="21.75" customHeight="1" x14ac:dyDescent="0.25">
      <c r="A22" s="87"/>
      <c r="B22" s="87"/>
      <c r="C22" s="88"/>
      <c r="D22" s="87"/>
      <c r="E22" s="89"/>
      <c r="F22" s="89"/>
      <c r="G22" s="90"/>
      <c r="H22" s="91"/>
      <c r="I22" s="96"/>
      <c r="J22" s="92"/>
    </row>
    <row r="23" spans="1:11" ht="21.75" customHeight="1" x14ac:dyDescent="0.25">
      <c r="A23" s="323" t="s">
        <v>46</v>
      </c>
      <c r="B23" s="323"/>
      <c r="C23" s="323"/>
      <c r="D23" s="323"/>
      <c r="E23" s="323"/>
      <c r="F23" s="323"/>
      <c r="G23" s="323"/>
      <c r="H23" s="323"/>
      <c r="I23" s="323"/>
      <c r="J23" s="323"/>
      <c r="K23" s="323"/>
    </row>
    <row r="24" spans="1:11" ht="45" customHeight="1" x14ac:dyDescent="0.25">
      <c r="A24" s="237" t="s">
        <v>159</v>
      </c>
      <c r="B24" s="294"/>
      <c r="C24" s="294"/>
      <c r="D24" s="294"/>
      <c r="E24" s="294"/>
      <c r="F24" s="294"/>
      <c r="G24" s="294"/>
      <c r="H24" s="294"/>
      <c r="I24" s="294"/>
      <c r="J24" s="294"/>
      <c r="K24" s="294"/>
    </row>
    <row r="25" spans="1:11" ht="45" customHeight="1" x14ac:dyDescent="0.25">
      <c r="A25" s="237" t="s">
        <v>160</v>
      </c>
      <c r="B25" s="294"/>
      <c r="C25" s="294"/>
      <c r="D25" s="294"/>
      <c r="E25" s="294"/>
      <c r="F25" s="294"/>
      <c r="G25" s="294"/>
      <c r="H25" s="294"/>
      <c r="I25" s="294"/>
      <c r="J25" s="294"/>
      <c r="K25" s="294"/>
    </row>
    <row r="26" spans="1:11" ht="45" customHeight="1" x14ac:dyDescent="0.25">
      <c r="A26" s="237" t="s">
        <v>161</v>
      </c>
      <c r="B26" s="294"/>
      <c r="C26" s="294"/>
      <c r="D26" s="294"/>
      <c r="E26" s="294"/>
      <c r="F26" s="294"/>
      <c r="G26" s="294"/>
      <c r="H26" s="294"/>
      <c r="I26" s="294"/>
      <c r="J26" s="294"/>
      <c r="K26" s="294"/>
    </row>
    <row r="27" spans="1:11" ht="45" customHeight="1" x14ac:dyDescent="0.25">
      <c r="A27" s="237" t="s">
        <v>162</v>
      </c>
      <c r="B27" s="294"/>
      <c r="C27" s="294"/>
      <c r="D27" s="294"/>
      <c r="E27" s="294"/>
      <c r="F27" s="294"/>
      <c r="G27" s="294"/>
      <c r="H27" s="294"/>
      <c r="I27" s="294"/>
      <c r="J27" s="294"/>
      <c r="K27" s="294"/>
    </row>
    <row r="28" spans="1:11" ht="45" customHeight="1" x14ac:dyDescent="0.25">
      <c r="A28" s="237" t="s">
        <v>244</v>
      </c>
      <c r="B28" s="294"/>
      <c r="C28" s="294"/>
      <c r="D28" s="294"/>
      <c r="E28" s="294"/>
      <c r="F28" s="294"/>
      <c r="G28" s="294"/>
      <c r="H28" s="294"/>
      <c r="I28" s="294"/>
      <c r="J28" s="294"/>
      <c r="K28" s="294"/>
    </row>
    <row r="29" spans="1:11" ht="45" customHeight="1" x14ac:dyDescent="0.25">
      <c r="A29" s="237" t="s">
        <v>245</v>
      </c>
      <c r="B29" s="294"/>
      <c r="C29" s="294"/>
      <c r="D29" s="294"/>
      <c r="E29" s="294"/>
      <c r="F29" s="294"/>
      <c r="G29" s="294"/>
      <c r="H29" s="294"/>
      <c r="I29" s="294"/>
      <c r="J29" s="294"/>
      <c r="K29" s="294"/>
    </row>
    <row r="30" spans="1:11" ht="45" customHeight="1" x14ac:dyDescent="0.25">
      <c r="A30" s="237" t="s">
        <v>246</v>
      </c>
      <c r="B30" s="294"/>
      <c r="C30" s="294"/>
      <c r="D30" s="294"/>
      <c r="E30" s="294"/>
      <c r="F30" s="294"/>
      <c r="G30" s="294"/>
      <c r="H30" s="294"/>
      <c r="I30" s="294"/>
      <c r="J30" s="294"/>
      <c r="K30" s="294"/>
    </row>
    <row r="31" spans="1:11" ht="45" customHeight="1" x14ac:dyDescent="0.25">
      <c r="A31" s="237" t="s">
        <v>247</v>
      </c>
      <c r="B31" s="294"/>
      <c r="C31" s="294"/>
      <c r="D31" s="294"/>
      <c r="E31" s="294"/>
      <c r="F31" s="294"/>
      <c r="G31" s="294"/>
      <c r="H31" s="294"/>
      <c r="I31" s="294"/>
      <c r="J31" s="294"/>
      <c r="K31" s="294"/>
    </row>
    <row r="32" spans="1:11" ht="45" customHeight="1" x14ac:dyDescent="0.25">
      <c r="A32" s="237" t="s">
        <v>248</v>
      </c>
      <c r="B32" s="294"/>
      <c r="C32" s="294"/>
      <c r="D32" s="294"/>
      <c r="E32" s="294"/>
      <c r="F32" s="294"/>
      <c r="G32" s="294"/>
      <c r="H32" s="294"/>
      <c r="I32" s="294"/>
      <c r="J32" s="294"/>
      <c r="K32" s="294"/>
    </row>
    <row r="33" spans="1:11" ht="45" customHeight="1" x14ac:dyDescent="0.25">
      <c r="A33" s="237" t="s">
        <v>526</v>
      </c>
      <c r="B33" s="294"/>
      <c r="C33" s="294"/>
      <c r="D33" s="294"/>
      <c r="E33" s="294"/>
      <c r="F33" s="294"/>
      <c r="G33" s="294"/>
      <c r="H33" s="294"/>
      <c r="I33" s="294"/>
      <c r="J33" s="294"/>
      <c r="K33" s="294"/>
    </row>
    <row r="58" ht="14.45" customHeight="1" x14ac:dyDescent="0.25"/>
    <row r="78" spans="7:7" x14ac:dyDescent="0.25">
      <c r="G78" s="1" t="s">
        <v>184</v>
      </c>
    </row>
  </sheetData>
  <sheetProtection algorithmName="SHA-512" hashValue="5IGCHK9AV6auqT956R/0J9wihC/YuxAWsiZf0ZBL6D3GFPJRlytsyXpcYGeewdWYUQv/8wdQKWA11PEVUEEfKg==" saltValue="2CUqxRzXlnWb6T0bUk3Tig==" spinCount="100000" sheet="1" formatCells="0"/>
  <mergeCells count="21">
    <mergeCell ref="A1:D1"/>
    <mergeCell ref="E1:J1"/>
    <mergeCell ref="A2:D2"/>
    <mergeCell ref="E2:J2"/>
    <mergeCell ref="A3:D3"/>
    <mergeCell ref="E3:J3"/>
    <mergeCell ref="B29:K29"/>
    <mergeCell ref="B30:K30"/>
    <mergeCell ref="B31:K31"/>
    <mergeCell ref="B32:K32"/>
    <mergeCell ref="B33:K33"/>
    <mergeCell ref="B24:K24"/>
    <mergeCell ref="B25:K25"/>
    <mergeCell ref="B26:K26"/>
    <mergeCell ref="B27:K27"/>
    <mergeCell ref="B28:K28"/>
    <mergeCell ref="A4:J4"/>
    <mergeCell ref="A5:J5"/>
    <mergeCell ref="C7:C15"/>
    <mergeCell ref="A20:J20"/>
    <mergeCell ref="A23:K23"/>
  </mergeCells>
  <phoneticPr fontId="23" type="noConversion"/>
  <dataValidations count="1">
    <dataValidation type="decimal" allowBlank="1" showInputMessage="1" showErrorMessage="1" sqref="K5" xr:uid="{00000000-0002-0000-0700-000000000000}">
      <formula1>0</formula1>
      <formula2>1</formula2>
    </dataValidation>
  </dataValidations>
  <pageMargins left="0.23622047244094491" right="0.23622047244094491" top="0.74803149606299213" bottom="0.74803149606299213" header="0.31496062992125984" footer="0.31496062992125984"/>
  <pageSetup scale="57" fitToHeight="0" orientation="landscape" r:id="rId1"/>
  <headerFooter>
    <oddHeader xml:space="preserve">&amp;CCity of Pleasanton
RFP Number; Water Meter Replacement and AMI System Installation Project
</oddHeader>
    <oddFooter>&amp;LCity of Pleasanton, CA&amp;C&amp;A | Page &amp;P of &amp;N&amp;RDiameter Services copyright 2025</oddFooter>
  </headerFooter>
  <rowBreaks count="1" manualBreakCount="1">
    <brk id="22" max="1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46FBAC81-DA77-4EA9-BCDD-E7D2D37324B0}">
          <x14:formula1>
            <xm:f>Lookups!$A$2:$A$3</xm:f>
          </x14:formula1>
          <xm:sqref>G7:G19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5DE020480246848B7CF3284CCADCB11" ma:contentTypeVersion="12" ma:contentTypeDescription="Create a new document." ma:contentTypeScope="" ma:versionID="b3744f7747861286b9d57fceceaf7a8e">
  <xsd:schema xmlns:xsd="http://www.w3.org/2001/XMLSchema" xmlns:xs="http://www.w3.org/2001/XMLSchema" xmlns:p="http://schemas.microsoft.com/office/2006/metadata/properties" xmlns:ns2="b005b8e7-2f98-4214-ba80-52a6804bf59f" xmlns:ns3="903efbf9-de7c-439e-b476-c1c6a31deede" targetNamespace="http://schemas.microsoft.com/office/2006/metadata/properties" ma:root="true" ma:fieldsID="29665ec68b697163cb0ab732c0631e56" ns2:_="" ns3:_="">
    <xsd:import namespace="b005b8e7-2f98-4214-ba80-52a6804bf59f"/>
    <xsd:import namespace="903efbf9-de7c-439e-b476-c1c6a31deed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05b8e7-2f98-4214-ba80-52a6804bf5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f6981db-cff1-48cc-a5e1-23f57574a1c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03efbf9-de7c-439e-b476-c1c6a31deed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e7aaa31-d7ed-4fd0-89bb-abbe347675a3}" ma:internalName="TaxCatchAll" ma:showField="CatchAllData" ma:web="903efbf9-de7c-439e-b476-c1c6a31dee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03efbf9-de7c-439e-b476-c1c6a31deede" xsi:nil="true"/>
    <lcf76f155ced4ddcb4097134ff3c332f xmlns="b005b8e7-2f98-4214-ba80-52a6804bf59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162702D-180A-4270-B1AC-1D3D43475199}">
  <ds:schemaRefs>
    <ds:schemaRef ds:uri="http://schemas.microsoft.com/sharepoint/v3/contenttype/forms"/>
  </ds:schemaRefs>
</ds:datastoreItem>
</file>

<file path=customXml/itemProps2.xml><?xml version="1.0" encoding="utf-8"?>
<ds:datastoreItem xmlns:ds="http://schemas.openxmlformats.org/officeDocument/2006/customXml" ds:itemID="{69308446-335C-4137-B791-B70D543B66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05b8e7-2f98-4214-ba80-52a6804bf59f"/>
    <ds:schemaRef ds:uri="903efbf9-de7c-439e-b476-c1c6a31dee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ABC572-DEB2-49BE-9CFE-28B0BF276913}">
  <ds:schemaRefs>
    <ds:schemaRef ds:uri="http://schemas.openxmlformats.org/package/2006/metadata/core-properties"/>
    <ds:schemaRef ds:uri="e4e99b06-0014-4d83-adeb-120e36fae073"/>
    <ds:schemaRef ds:uri="http://schemas.microsoft.com/office/infopath/2007/PartnerControls"/>
    <ds:schemaRef ds:uri="http://purl.org/dc/terms/"/>
    <ds:schemaRef ds:uri="http://schemas.microsoft.com/office/2006/documentManagement/types"/>
    <ds:schemaRef ds:uri="f57bbf2b-9355-444d-ba20-ccfb4db37808"/>
    <ds:schemaRef ds:uri="8c772a26-fa2a-4c1c-b74f-8d2f71dda4fa"/>
    <ds:schemaRef ds:uri="http://purl.org/dc/elements/1.1/"/>
    <ds:schemaRef ds:uri="http://schemas.microsoft.com/office/2006/metadata/properties"/>
    <ds:schemaRef ds:uri="http://www.w3.org/XML/1998/namespace"/>
    <ds:schemaRef ds:uri="http://purl.org/dc/dcmitype/"/>
    <ds:schemaRef ds:uri="903efbf9-de7c-439e-b476-c1c6a31deede"/>
    <ds:schemaRef ds:uri="b005b8e7-2f98-4214-ba80-52a6804bf59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27</vt:i4>
      </vt:variant>
    </vt:vector>
  </HeadingPairs>
  <TitlesOfParts>
    <vt:vector size="42" baseType="lpstr">
      <vt:lpstr>Instructions</vt:lpstr>
      <vt:lpstr>C Pricing Form</vt:lpstr>
      <vt:lpstr>C1 Water Meter Supply</vt:lpstr>
      <vt:lpstr>C2 Installation Services</vt:lpstr>
      <vt:lpstr>C2b Installation Services-Lids</vt:lpstr>
      <vt:lpstr>C3 AMI Network &amp; Radio</vt:lpstr>
      <vt:lpstr>C3b Kilkare Mtr Reading</vt:lpstr>
      <vt:lpstr>C4 Software Impl &amp; Training</vt:lpstr>
      <vt:lpstr>C5 Product Supply for City Use</vt:lpstr>
      <vt:lpstr>C6 Year 1 SaaS&amp;AMI Network Srv</vt:lpstr>
      <vt:lpstr>C7 Life Cycle Cost</vt:lpstr>
      <vt:lpstr>C8 Optional</vt:lpstr>
      <vt:lpstr>Sheet3</vt:lpstr>
      <vt:lpstr>Sheet1</vt:lpstr>
      <vt:lpstr>Lookups</vt:lpstr>
      <vt:lpstr>'C1 Water Meter Supply'!_Toc500164511</vt:lpstr>
      <vt:lpstr>'C3 AMI Network &amp; Radio'!_Toc500164511</vt:lpstr>
      <vt:lpstr>'C3b Kilkare Mtr Reading'!_Toc500164511</vt:lpstr>
      <vt:lpstr>'C4 Software Impl &amp; Training'!_Toc500164511</vt:lpstr>
      <vt:lpstr>'C5 Product Supply for City Use'!_Toc500164511</vt:lpstr>
      <vt:lpstr>'C Pricing Form'!Print_Area</vt:lpstr>
      <vt:lpstr>'C1 Water Meter Supply'!Print_Area</vt:lpstr>
      <vt:lpstr>'C2 Installation Services'!Print_Area</vt:lpstr>
      <vt:lpstr>'C2b Installation Services-Lids'!Print_Area</vt:lpstr>
      <vt:lpstr>'C3 AMI Network &amp; Radio'!Print_Area</vt:lpstr>
      <vt:lpstr>'C3b Kilkare Mtr Reading'!Print_Area</vt:lpstr>
      <vt:lpstr>'C4 Software Impl &amp; Training'!Print_Area</vt:lpstr>
      <vt:lpstr>'C5 Product Supply for City Use'!Print_Area</vt:lpstr>
      <vt:lpstr>'C6 Year 1 SaaS&amp;AMI Network Srv'!Print_Area</vt:lpstr>
      <vt:lpstr>'C7 Life Cycle Cost'!Print_Area</vt:lpstr>
      <vt:lpstr>Instructions!Print_Area</vt:lpstr>
      <vt:lpstr>'C Pricing Form'!Print_Titles</vt:lpstr>
      <vt:lpstr>'C1 Water Meter Supply'!Print_Titles</vt:lpstr>
      <vt:lpstr>'C2 Installation Services'!Print_Titles</vt:lpstr>
      <vt:lpstr>'C2b Installation Services-Lids'!Print_Titles</vt:lpstr>
      <vt:lpstr>'C3 AMI Network &amp; Radio'!Print_Titles</vt:lpstr>
      <vt:lpstr>'C3b Kilkare Mtr Reading'!Print_Titles</vt:lpstr>
      <vt:lpstr>'C4 Software Impl &amp; Training'!Print_Titles</vt:lpstr>
      <vt:lpstr>'C5 Product Supply for City Use'!Print_Titles</vt:lpstr>
      <vt:lpstr>'C6 Year 1 SaaS&amp;AMI Network Srv'!Print_Titles</vt:lpstr>
      <vt:lpstr>'C7 Life Cycle Cost'!Print_Titles</vt:lpstr>
      <vt:lpstr>'C8 Optional'!Print_Titles</vt:lpstr>
    </vt:vector>
  </TitlesOfParts>
  <Manager/>
  <Company>Diameter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Brayden</dc:creator>
  <cp:keywords/>
  <dc:description/>
  <cp:lastModifiedBy>Dan Villasenor</cp:lastModifiedBy>
  <cp:revision/>
  <cp:lastPrinted>2025-11-04T22:06:04Z</cp:lastPrinted>
  <dcterms:created xsi:type="dcterms:W3CDTF">2017-08-04T14:18:49Z</dcterms:created>
  <dcterms:modified xsi:type="dcterms:W3CDTF">2025-12-29T18:27:00Z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0x010100A5DE020480246848B7CF3284CCADCB11</vt:lpwstr>
  </property>
  <property fmtid="{D5CDD505-2E9C-101B-9397-08002B2CF9AE}" pid="3" name="MediaServiceImageTags">
    <vt:lpwstr/>
  </property>
</Properties>
</file>